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AZUCENA\Documents\CUENTA PUBLICA UTP\CUENTA PUBLICA 2023\ANUAL 4TO TRIM\"/>
    </mc:Choice>
  </mc:AlternateContent>
  <xr:revisionPtr revIDLastSave="0" documentId="13_ncr:1_{5184CBCA-9AFB-4269-9030-AEAC68B50C7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ESF'!$B$1:$M$80</definedName>
    <definedName name="_xlnm.Print_Area" localSheetId="1">'F2. IADPyOP'!$B$1:$J$40</definedName>
    <definedName name="_xlnm.Print_Area" localSheetId="2">'F3. IAODF'!$B$1:$L$24</definedName>
    <definedName name="_xlnm.Print_Area" localSheetId="4">'F5. EAID'!$B$1:$H$74</definedName>
    <definedName name="_xlnm.Print_Area" localSheetId="5">'F6a. EAEPE OG'!$B$4:$I$159</definedName>
    <definedName name="_xlnm.Print_Area" localSheetId="6">'F6b. EAEPE ADMVA'!$B$3:$H$44</definedName>
    <definedName name="_xlnm.Print_Area" localSheetId="7">'F6c. EAEPE FUNCION'!$B$4:$I$80</definedName>
    <definedName name="_xlnm.Print_Area" localSheetId="8">'F6d. EAEPE SP'!$B$3:$H$37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OG'!$4:$11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5" l="1"/>
  <c r="F46" i="5"/>
  <c r="E31" i="4"/>
  <c r="D51" i="4"/>
  <c r="E63" i="3"/>
  <c r="F97" i="4"/>
  <c r="F98" i="4"/>
  <c r="F99" i="4"/>
  <c r="F100" i="4"/>
  <c r="F101" i="4"/>
  <c r="F102" i="4"/>
  <c r="M60" i="1"/>
  <c r="M78" i="1" s="1"/>
  <c r="M77" i="1"/>
  <c r="M68" i="1"/>
  <c r="M64" i="1"/>
  <c r="M48" i="1"/>
  <c r="G62" i="1"/>
  <c r="G27" i="1"/>
  <c r="G19" i="1"/>
  <c r="G11" i="1"/>
  <c r="G49" i="1" s="1"/>
  <c r="G64" i="1" s="1"/>
  <c r="M11" i="1"/>
  <c r="H31" i="6"/>
  <c r="F112" i="4"/>
  <c r="F113" i="4"/>
  <c r="F106" i="4"/>
  <c r="F30" i="4"/>
  <c r="I30" i="4" s="1"/>
  <c r="E18" i="6"/>
  <c r="F33" i="4"/>
  <c r="F15" i="4"/>
  <c r="I15" i="4" s="1"/>
  <c r="L68" i="1"/>
  <c r="F34" i="4"/>
  <c r="F35" i="4"/>
  <c r="F36" i="4"/>
  <c r="F37" i="4"/>
  <c r="F38" i="4"/>
  <c r="F39" i="4"/>
  <c r="F40" i="4"/>
  <c r="F32" i="4"/>
  <c r="F23" i="4"/>
  <c r="I23" i="4" s="1"/>
  <c r="F24" i="4"/>
  <c r="I24" i="4" s="1"/>
  <c r="F25" i="4"/>
  <c r="I25" i="4" s="1"/>
  <c r="F26" i="4"/>
  <c r="I26" i="4" s="1"/>
  <c r="F27" i="4"/>
  <c r="I27" i="4" s="1"/>
  <c r="F28" i="4"/>
  <c r="I28" i="4" s="1"/>
  <c r="F29" i="4"/>
  <c r="I29" i="4" s="1"/>
  <c r="F22" i="4"/>
  <c r="I22" i="4" s="1"/>
  <c r="D31" i="4"/>
  <c r="E68" i="3"/>
  <c r="E70" i="3" s="1"/>
  <c r="E65" i="3"/>
  <c r="E64" i="3" s="1"/>
  <c r="E61" i="3"/>
  <c r="F90" i="4"/>
  <c r="D70" i="3"/>
  <c r="F63" i="3"/>
  <c r="F13" i="5" s="1"/>
  <c r="E16" i="6"/>
  <c r="D94" i="4"/>
  <c r="F16" i="4"/>
  <c r="I16" i="4" s="1"/>
  <c r="F17" i="4"/>
  <c r="I17" i="4" s="1"/>
  <c r="F18" i="4"/>
  <c r="I18" i="4" s="1"/>
  <c r="F19" i="4"/>
  <c r="I19" i="4" s="1"/>
  <c r="F14" i="4"/>
  <c r="E62" i="3"/>
  <c r="F103" i="4"/>
  <c r="D13" i="4"/>
  <c r="F70" i="3"/>
  <c r="F19" i="1"/>
  <c r="L11" i="1"/>
  <c r="L21" i="1"/>
  <c r="L25" i="1"/>
  <c r="L29" i="1"/>
  <c r="L33" i="1"/>
  <c r="L40" i="1"/>
  <c r="L44" i="1"/>
  <c r="L58" i="1"/>
  <c r="L64" i="1"/>
  <c r="L74" i="1"/>
  <c r="D14" i="7"/>
  <c r="E14" i="7"/>
  <c r="F14" i="7"/>
  <c r="G14" i="7"/>
  <c r="H14" i="7"/>
  <c r="D31" i="7"/>
  <c r="E31" i="7"/>
  <c r="F31" i="7"/>
  <c r="G31" i="7"/>
  <c r="H31" i="7"/>
  <c r="F131" i="4"/>
  <c r="F132" i="4"/>
  <c r="F133" i="4"/>
  <c r="F126" i="4"/>
  <c r="F127" i="4"/>
  <c r="F128" i="4"/>
  <c r="F129" i="4"/>
  <c r="F130" i="4"/>
  <c r="F110" i="4"/>
  <c r="F108" i="4"/>
  <c r="F64" i="3"/>
  <c r="G64" i="3"/>
  <c r="D64" i="3"/>
  <c r="L48" i="1" l="1"/>
  <c r="L60" i="1" s="1"/>
  <c r="F21" i="4"/>
  <c r="L77" i="1"/>
  <c r="E48" i="6"/>
  <c r="E49" i="6"/>
  <c r="E50" i="6"/>
  <c r="E51" i="6"/>
  <c r="E46" i="6"/>
  <c r="I133" i="4"/>
  <c r="I130" i="4"/>
  <c r="L78" i="1" l="1"/>
  <c r="G51" i="6"/>
  <c r="Q32" i="6"/>
  <c r="M32" i="6"/>
  <c r="O31" i="6"/>
  <c r="O15" i="6"/>
  <c r="O26" i="6" s="1"/>
  <c r="S26" i="6" s="1"/>
  <c r="O16" i="6"/>
  <c r="O27" i="6" s="1"/>
  <c r="S27" i="6" s="1"/>
  <c r="O17" i="6"/>
  <c r="O28" i="6" s="1"/>
  <c r="S28" i="6" s="1"/>
  <c r="O18" i="6"/>
  <c r="O29" i="6" s="1"/>
  <c r="S29" i="6" s="1"/>
  <c r="O19" i="6"/>
  <c r="O30" i="6" s="1"/>
  <c r="S30" i="6" s="1"/>
  <c r="O14" i="6"/>
  <c r="O25" i="6" s="1"/>
  <c r="S25" i="6" s="1"/>
  <c r="F23" i="6" l="1"/>
  <c r="H75" i="3" l="1"/>
  <c r="G23" i="6" l="1"/>
  <c r="F125" i="4"/>
  <c r="I125" i="4" s="1"/>
  <c r="D23" i="6"/>
  <c r="D63" i="3"/>
  <c r="F24" i="8" l="1"/>
  <c r="K28" i="6"/>
  <c r="E28" i="6" s="1"/>
  <c r="H28" i="6" s="1"/>
  <c r="K25" i="6"/>
  <c r="K29" i="6"/>
  <c r="E29" i="6" s="1"/>
  <c r="H29" i="6" s="1"/>
  <c r="K26" i="6"/>
  <c r="E26" i="6" s="1"/>
  <c r="H26" i="6" s="1"/>
  <c r="K30" i="6"/>
  <c r="E30" i="6" s="1"/>
  <c r="H30" i="6" s="1"/>
  <c r="K27" i="6"/>
  <c r="E27" i="6" s="1"/>
  <c r="H27" i="6" s="1"/>
  <c r="K31" i="6"/>
  <c r="I106" i="4"/>
  <c r="F107" i="4"/>
  <c r="I107" i="4" s="1"/>
  <c r="I108" i="4"/>
  <c r="F109" i="4"/>
  <c r="I109" i="4" s="1"/>
  <c r="I110" i="4"/>
  <c r="F111" i="4"/>
  <c r="I111" i="4" s="1"/>
  <c r="I112" i="4"/>
  <c r="I113" i="4"/>
  <c r="F105" i="4"/>
  <c r="I105" i="4" s="1"/>
  <c r="F96" i="4"/>
  <c r="I96" i="4" s="1"/>
  <c r="I97" i="4"/>
  <c r="I98" i="4"/>
  <c r="I99" i="4"/>
  <c r="I100" i="4"/>
  <c r="I101" i="4"/>
  <c r="I102" i="4"/>
  <c r="I103" i="4"/>
  <c r="F95" i="4"/>
  <c r="I95" i="4" s="1"/>
  <c r="F88" i="4"/>
  <c r="I88" i="4" s="1"/>
  <c r="F89" i="4"/>
  <c r="I89" i="4" s="1"/>
  <c r="I90" i="4"/>
  <c r="F91" i="4"/>
  <c r="I91" i="4" s="1"/>
  <c r="F92" i="4"/>
  <c r="I92" i="4" s="1"/>
  <c r="F93" i="4"/>
  <c r="I93" i="4" s="1"/>
  <c r="F87" i="4"/>
  <c r="I87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9" i="4"/>
  <c r="I59" i="4" s="1"/>
  <c r="F60" i="4"/>
  <c r="I60" i="4" s="1"/>
  <c r="F52" i="4"/>
  <c r="I52" i="4" s="1"/>
  <c r="I33" i="4"/>
  <c r="I34" i="4"/>
  <c r="I35" i="4"/>
  <c r="I36" i="4"/>
  <c r="I37" i="4"/>
  <c r="I38" i="4"/>
  <c r="I39" i="4"/>
  <c r="I40" i="4"/>
  <c r="I32" i="4"/>
  <c r="F20" i="4"/>
  <c r="I20" i="4" s="1"/>
  <c r="I14" i="4"/>
  <c r="E41" i="7"/>
  <c r="F41" i="7"/>
  <c r="G41" i="7"/>
  <c r="H41" i="7"/>
  <c r="D41" i="7"/>
  <c r="E64" i="7"/>
  <c r="F64" i="7"/>
  <c r="G64" i="7"/>
  <c r="H64" i="7"/>
  <c r="E74" i="7"/>
  <c r="F74" i="7"/>
  <c r="G74" i="7"/>
  <c r="H74" i="7"/>
  <c r="D74" i="7"/>
  <c r="D64" i="7"/>
  <c r="F12" i="6"/>
  <c r="D12" i="6"/>
  <c r="E25" i="6" l="1"/>
  <c r="H25" i="6" s="1"/>
  <c r="K33" i="6"/>
  <c r="F38" i="6"/>
  <c r="F40" i="6" s="1"/>
  <c r="F12" i="8"/>
  <c r="F36" i="8" s="1"/>
  <c r="F41" i="8" s="1"/>
  <c r="K17" i="6"/>
  <c r="K18" i="6"/>
  <c r="H18" i="6" s="1"/>
  <c r="K15" i="6"/>
  <c r="E15" i="6" s="1"/>
  <c r="H15" i="6" s="1"/>
  <c r="K14" i="6"/>
  <c r="K19" i="6"/>
  <c r="E19" i="6" s="1"/>
  <c r="H19" i="6" s="1"/>
  <c r="K16" i="6"/>
  <c r="H16" i="6" s="1"/>
  <c r="D38" i="6"/>
  <c r="D40" i="6" s="1"/>
  <c r="F33" i="6"/>
  <c r="F47" i="6" s="1"/>
  <c r="D33" i="6"/>
  <c r="D47" i="6" s="1"/>
  <c r="G12" i="6"/>
  <c r="E23" i="6" l="1"/>
  <c r="H23" i="6" s="1"/>
  <c r="C23" i="6"/>
  <c r="G38" i="6"/>
  <c r="G40" i="6" s="1"/>
  <c r="G12" i="8"/>
  <c r="E17" i="6"/>
  <c r="H17" i="6" s="1"/>
  <c r="E14" i="6"/>
  <c r="K20" i="6"/>
  <c r="G33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10" i="3"/>
  <c r="G63" i="3"/>
  <c r="C63" i="3"/>
  <c r="D41" i="3"/>
  <c r="D66" i="3" s="1"/>
  <c r="F41" i="3"/>
  <c r="F12" i="5" s="1"/>
  <c r="G41" i="3"/>
  <c r="G12" i="5" s="1"/>
  <c r="C41" i="3"/>
  <c r="E41" i="5" s="1"/>
  <c r="G51" i="5" l="1"/>
  <c r="G13" i="5"/>
  <c r="G41" i="5"/>
  <c r="F41" i="5"/>
  <c r="G46" i="6"/>
  <c r="G47" i="6"/>
  <c r="C24" i="8"/>
  <c r="C12" i="6"/>
  <c r="H14" i="6"/>
  <c r="H12" i="6" s="1"/>
  <c r="E12" i="6"/>
  <c r="C66" i="3"/>
  <c r="C77" i="3" s="1"/>
  <c r="J65" i="3"/>
  <c r="D77" i="3"/>
  <c r="H63" i="3"/>
  <c r="H61" i="3"/>
  <c r="E41" i="3"/>
  <c r="G66" i="3"/>
  <c r="G77" i="3" s="1"/>
  <c r="F66" i="3"/>
  <c r="F77" i="3" s="1"/>
  <c r="C12" i="8" l="1"/>
  <c r="C36" i="8" s="1"/>
  <c r="C41" i="8" s="1"/>
  <c r="C33" i="6"/>
  <c r="C47" i="6" s="1"/>
  <c r="C38" i="6"/>
  <c r="C40" i="6" s="1"/>
  <c r="C41" i="6" s="1"/>
  <c r="D41" i="6" s="1"/>
  <c r="H38" i="6"/>
  <c r="H40" i="6" s="1"/>
  <c r="H33" i="6"/>
  <c r="H47" i="6" s="1"/>
  <c r="E38" i="6"/>
  <c r="E40" i="6" s="1"/>
  <c r="E33" i="6"/>
  <c r="E47" i="6" s="1"/>
  <c r="F76" i="3"/>
  <c r="E66" i="3"/>
  <c r="E77" i="3" l="1"/>
  <c r="H66" i="3"/>
  <c r="I150" i="4"/>
  <c r="H150" i="4"/>
  <c r="G150" i="4"/>
  <c r="F150" i="4"/>
  <c r="E150" i="4"/>
  <c r="I146" i="4"/>
  <c r="H146" i="4"/>
  <c r="G146" i="4"/>
  <c r="F146" i="4"/>
  <c r="E146" i="4"/>
  <c r="I138" i="4"/>
  <c r="H138" i="4"/>
  <c r="G138" i="4"/>
  <c r="F138" i="4"/>
  <c r="E138" i="4"/>
  <c r="I134" i="4"/>
  <c r="H134" i="4"/>
  <c r="G134" i="4"/>
  <c r="F134" i="4"/>
  <c r="E134" i="4"/>
  <c r="I124" i="4"/>
  <c r="H124" i="4"/>
  <c r="G124" i="4"/>
  <c r="F124" i="4"/>
  <c r="E124" i="4"/>
  <c r="I114" i="4"/>
  <c r="H114" i="4"/>
  <c r="G114" i="4"/>
  <c r="F114" i="4"/>
  <c r="E114" i="4"/>
  <c r="I104" i="4"/>
  <c r="H104" i="4"/>
  <c r="G104" i="4"/>
  <c r="F104" i="4"/>
  <c r="E104" i="4"/>
  <c r="I94" i="4"/>
  <c r="H94" i="4"/>
  <c r="G94" i="4"/>
  <c r="F94" i="4"/>
  <c r="E94" i="4"/>
  <c r="I86" i="4"/>
  <c r="H86" i="4"/>
  <c r="G86" i="4"/>
  <c r="F86" i="4"/>
  <c r="E86" i="4"/>
  <c r="I77" i="4"/>
  <c r="H77" i="4"/>
  <c r="G77" i="4"/>
  <c r="F77" i="4"/>
  <c r="E77" i="4"/>
  <c r="I73" i="4"/>
  <c r="H73" i="4"/>
  <c r="G73" i="4"/>
  <c r="F73" i="4"/>
  <c r="E73" i="4"/>
  <c r="I65" i="4"/>
  <c r="H65" i="4"/>
  <c r="G65" i="4"/>
  <c r="F65" i="4"/>
  <c r="E65" i="4"/>
  <c r="I61" i="4"/>
  <c r="H61" i="4"/>
  <c r="G61" i="4"/>
  <c r="F61" i="4"/>
  <c r="E61" i="4"/>
  <c r="I51" i="4"/>
  <c r="H51" i="4"/>
  <c r="G51" i="4"/>
  <c r="F51" i="4"/>
  <c r="E51" i="4"/>
  <c r="I41" i="4"/>
  <c r="H41" i="4"/>
  <c r="G41" i="4"/>
  <c r="F41" i="4"/>
  <c r="E41" i="4"/>
  <c r="I31" i="4"/>
  <c r="H31" i="4"/>
  <c r="G31" i="4"/>
  <c r="F31" i="4"/>
  <c r="I21" i="4"/>
  <c r="H21" i="4"/>
  <c r="G21" i="4"/>
  <c r="E21" i="4"/>
  <c r="I13" i="4"/>
  <c r="H13" i="4"/>
  <c r="G13" i="4"/>
  <c r="F13" i="4"/>
  <c r="E13" i="4"/>
  <c r="D150" i="4"/>
  <c r="D146" i="4"/>
  <c r="D138" i="4"/>
  <c r="D134" i="4"/>
  <c r="D124" i="4"/>
  <c r="D114" i="4"/>
  <c r="D104" i="4"/>
  <c r="D86" i="4"/>
  <c r="D77" i="4"/>
  <c r="E27" i="5" s="1"/>
  <c r="D73" i="4"/>
  <c r="D65" i="4"/>
  <c r="D61" i="4"/>
  <c r="D41" i="4"/>
  <c r="D21" i="4"/>
  <c r="D12" i="4" l="1"/>
  <c r="D28" i="7" s="1"/>
  <c r="E85" i="4"/>
  <c r="E61" i="7" s="1"/>
  <c r="I85" i="4"/>
  <c r="F85" i="4"/>
  <c r="F61" i="7" s="1"/>
  <c r="H85" i="4"/>
  <c r="G85" i="4"/>
  <c r="H12" i="4"/>
  <c r="G16" i="5" s="1"/>
  <c r="G45" i="5" s="1"/>
  <c r="G47" i="5" s="1"/>
  <c r="E12" i="4"/>
  <c r="I12" i="4"/>
  <c r="D85" i="4"/>
  <c r="G12" i="4"/>
  <c r="F12" i="4"/>
  <c r="F53" i="5"/>
  <c r="E53" i="5"/>
  <c r="F51" i="5"/>
  <c r="E51" i="5"/>
  <c r="E13" i="5" s="1"/>
  <c r="E43" i="5"/>
  <c r="E12" i="5"/>
  <c r="G27" i="5"/>
  <c r="F27" i="5"/>
  <c r="G37" i="5"/>
  <c r="F37" i="5"/>
  <c r="F54" i="5" s="1"/>
  <c r="E37" i="5"/>
  <c r="E54" i="5" s="1"/>
  <c r="G36" i="5"/>
  <c r="F36" i="5"/>
  <c r="F44" i="5" s="1"/>
  <c r="E36" i="5"/>
  <c r="E44" i="5" s="1"/>
  <c r="G34" i="5"/>
  <c r="F34" i="5"/>
  <c r="G33" i="5"/>
  <c r="E34" i="5"/>
  <c r="E33" i="5"/>
  <c r="G28" i="5"/>
  <c r="F28" i="5"/>
  <c r="E28" i="5"/>
  <c r="D21" i="2"/>
  <c r="F62" i="1"/>
  <c r="F43" i="1"/>
  <c r="F40" i="1"/>
  <c r="F33" i="1"/>
  <c r="F27" i="1"/>
  <c r="F11" i="1"/>
  <c r="G17" i="5" l="1"/>
  <c r="H61" i="7"/>
  <c r="G55" i="5"/>
  <c r="F17" i="5"/>
  <c r="G61" i="7"/>
  <c r="G56" i="7" s="1"/>
  <c r="G46" i="7" s="1"/>
  <c r="G28" i="7"/>
  <c r="G23" i="7" s="1"/>
  <c r="G13" i="7" s="1"/>
  <c r="F16" i="5"/>
  <c r="H28" i="7"/>
  <c r="H23" i="7" s="1"/>
  <c r="H13" i="7" s="1"/>
  <c r="E28" i="7"/>
  <c r="F28" i="7" s="1"/>
  <c r="F23" i="7" s="1"/>
  <c r="D23" i="7"/>
  <c r="D13" i="7" s="1"/>
  <c r="G57" i="5"/>
  <c r="F49" i="1"/>
  <c r="F64" i="1" s="1"/>
  <c r="F55" i="5"/>
  <c r="H158" i="4"/>
  <c r="H162" i="4" s="1"/>
  <c r="E55" i="5"/>
  <c r="E17" i="5" s="1"/>
  <c r="D61" i="7"/>
  <c r="D56" i="7" s="1"/>
  <c r="D46" i="7" s="1"/>
  <c r="H21" i="2"/>
  <c r="F158" i="4"/>
  <c r="F162" i="4" s="1"/>
  <c r="H56" i="7"/>
  <c r="H46" i="7" s="1"/>
  <c r="G24" i="8"/>
  <c r="G36" i="8" s="1"/>
  <c r="E158" i="4"/>
  <c r="E162" i="4" s="1"/>
  <c r="I158" i="4"/>
  <c r="I162" i="4" s="1"/>
  <c r="D158" i="4"/>
  <c r="D162" i="4" s="1"/>
  <c r="E45" i="5"/>
  <c r="E16" i="5" s="1"/>
  <c r="G158" i="4"/>
  <c r="G162" i="4" s="1"/>
  <c r="E52" i="5"/>
  <c r="F52" i="5"/>
  <c r="E42" i="5"/>
  <c r="K9" i="9"/>
  <c r="J9" i="9"/>
  <c r="F45" i="5" l="1"/>
  <c r="F15" i="5"/>
  <c r="E23" i="7"/>
  <c r="E13" i="7" s="1"/>
  <c r="F57" i="5"/>
  <c r="F58" i="5" s="1"/>
  <c r="D79" i="7"/>
  <c r="D83" i="7" s="1"/>
  <c r="G79" i="7"/>
  <c r="G84" i="7" s="1"/>
  <c r="H79" i="7"/>
  <c r="H83" i="7" s="1"/>
  <c r="E57" i="5"/>
  <c r="E58" i="5" s="1"/>
  <c r="G37" i="8"/>
  <c r="G41" i="8"/>
  <c r="O80" i="1"/>
  <c r="D12" i="8"/>
  <c r="G58" i="5"/>
  <c r="D24" i="8"/>
  <c r="E56" i="7"/>
  <c r="E46" i="7" s="1"/>
  <c r="L15" i="9"/>
  <c r="F15" i="9"/>
  <c r="F9" i="9"/>
  <c r="L9" i="9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G83" i="7" l="1"/>
  <c r="H84" i="7"/>
  <c r="L21" i="9"/>
  <c r="D36" i="8"/>
  <c r="D41" i="8" s="1"/>
  <c r="E79" i="7"/>
  <c r="I28" i="7"/>
  <c r="E12" i="8"/>
  <c r="H12" i="8" s="1"/>
  <c r="I61" i="7"/>
  <c r="F56" i="7"/>
  <c r="E24" i="8"/>
  <c r="F21" i="9"/>
  <c r="D9" i="2"/>
  <c r="D25" i="2" s="1"/>
  <c r="H15" i="2"/>
  <c r="H14" i="2" s="1"/>
  <c r="H9" i="2" s="1"/>
  <c r="H25" i="2" s="1"/>
  <c r="I9" i="2"/>
  <c r="I25" i="2" s="1"/>
  <c r="E9" i="2"/>
  <c r="E84" i="7" l="1"/>
  <c r="E83" i="7"/>
  <c r="F13" i="7"/>
  <c r="I13" i="7" s="1"/>
  <c r="I23" i="7"/>
  <c r="E36" i="8"/>
  <c r="E41" i="8" s="1"/>
  <c r="H24" i="8"/>
  <c r="H36" i="8" s="1"/>
  <c r="H41" i="8" s="1"/>
  <c r="F46" i="7"/>
  <c r="I56" i="7"/>
  <c r="F42" i="5"/>
  <c r="F47" i="5" s="1"/>
  <c r="F48" i="5" s="1"/>
  <c r="G32" i="5"/>
  <c r="F32" i="5"/>
  <c r="E32" i="5"/>
  <c r="F26" i="5"/>
  <c r="F79" i="7" l="1"/>
  <c r="I46" i="7"/>
  <c r="I79" i="7" s="1"/>
  <c r="G35" i="5"/>
  <c r="G38" i="5" s="1"/>
  <c r="F35" i="5"/>
  <c r="F38" i="5" s="1"/>
  <c r="F14" i="5" s="1"/>
  <c r="E35" i="5"/>
  <c r="E38" i="5" s="1"/>
  <c r="E14" i="5" s="1"/>
  <c r="G26" i="5"/>
  <c r="E26" i="5"/>
  <c r="I84" i="7" l="1"/>
  <c r="I83" i="7"/>
  <c r="F84" i="7"/>
  <c r="F83" i="7"/>
  <c r="G18" i="5"/>
  <c r="F18" i="5"/>
  <c r="E18" i="5"/>
  <c r="G48" i="5" l="1"/>
  <c r="G15" i="5" l="1"/>
  <c r="E15" i="5"/>
  <c r="G11" i="5"/>
  <c r="F11" i="5"/>
  <c r="E47" i="5"/>
  <c r="E48" i="5" s="1"/>
  <c r="F21" i="5" l="1"/>
  <c r="F22" i="5" s="1"/>
  <c r="F23" i="5" s="1"/>
  <c r="F29" i="5" s="1"/>
  <c r="G21" i="5"/>
  <c r="G22" i="5" s="1"/>
  <c r="G23" i="5" s="1"/>
  <c r="G29" i="5" s="1"/>
  <c r="E11" i="5"/>
  <c r="E21" i="5" s="1"/>
  <c r="E22" i="5" s="1"/>
  <c r="E23" i="5" s="1"/>
  <c r="E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<sst xmlns="http://schemas.openxmlformats.org/spreadsheetml/2006/main" count="862" uniqueCount="553">
  <si>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</si>
  <si>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</si>
  <si>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</si>
  <si>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</si>
  <si>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</si>
  <si>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</si>
  <si>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</si>
  <si>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</si>
  <si>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</si>
  <si>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</si>
  <si>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</si>
  <si>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</si>
  <si>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</si>
  <si>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</si>
  <si>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</si>
  <si>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</si>
  <si>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</si>
  <si>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</si>
  <si>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</si>
  <si>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</si>
  <si>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</si>
  <si>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</si>
  <si>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</si>
  <si>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</si>
  <si>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</si>
  <si>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</si>
  <si>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</si>
  <si>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</si>
  <si>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</si>
  <si>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</si>
  <si>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</si>
  <si>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</si>
  <si>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</si>
  <si>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</si>
  <si>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</si>
  <si>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</si>
  <si>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</si>
  <si>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</si>
  <si>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</si>
  <si>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</si>
  <si>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</si>
  <si>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</si>
  <si>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</si>
  <si>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</si>
  <si>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</si>
  <si>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</si>
  <si>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</si>
  <si>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</si>
  <si>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</si>
  <si>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</si>
  <si>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</si>
  <si>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</si>
  <si>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</si>
  <si>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</si>
  <si>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</si>
  <si>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</si>
  <si>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</si>
  <si>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</si>
  <si>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</si>
  <si>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</si>
  <si>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</si>
  <si>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</si>
  <si>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</si>
  <si>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</si>
  <si>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</si>
  <si>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</si>
  <si>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</si>
  <si>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</si>
  <si>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</si>
  <si>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</si>
  <si>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</si>
  <si>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</si>
  <si>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</si>
  <si>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</si>
  <si>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</si>
  <si>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</si>
  <si>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</si>
  <si>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</si>
  <si>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</si>
  <si>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</si>
  <si>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</si>
  <si>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</si>
  <si>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</si>
  <si>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</si>
  <si>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</si>
  <si>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</si>
  <si>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</si>
  <si>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</si>
  <si>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</si>
  <si>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</si>
  <si>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</si>
  <si>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</si>
  <si>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</si>
  <si>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</si>
  <si>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</si>
  <si>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</si>
  <si>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</si>
  <si>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</si>
  <si>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</si>
  <si>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</si>
  <si>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</si>
  <si>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</si>
  <si>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</si>
  <si>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</si>
  <si>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</si>
  <si>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</si>
  <si>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</si>
  <si>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</si>
  <si>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</si>
  <si>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</si>
  <si>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</si>
  <si>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</si>
  <si>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</si>
  <si>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</si>
  <si>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</si>
  <si>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</si>
  <si>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</si>
  <si>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</si>
  <si>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</si>
  <si>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</si>
  <si>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</si>
  <si>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</si>
  <si>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</si>
  <si>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</si>
  <si>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</si>
  <si>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</si>
  <si>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</si>
  <si>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</si>
  <si>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</si>
  <si>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</si>
  <si>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</si>
  <si>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</si>
  <si>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</si>
  <si>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</si>
  <si>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</si>
  <si>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</si>
  <si>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</si>
  <si>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</si>
  <si>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</si>
  <si>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</si>
  <si>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</si>
  <si>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</si>
  <si>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</si>
  <si>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</si>
  <si>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</si>
  <si>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</si>
  <si>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</si>
  <si>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</si>
  <si>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</si>
  <si>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</si>
  <si>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</si>
  <si>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</si>
  <si>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</si>
  <si>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</si>
  <si>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</si>
  <si>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</si>
  <si>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</si>
  <si>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</si>
  <si>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</si>
  <si>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</si>
  <si>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</si>
  <si>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</si>
  <si>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</si>
  <si>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</si>
  <si>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</si>
  <si>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</si>
  <si>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</si>
  <si>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</si>
  <si>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</si>
  <si>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</si>
  <si>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</si>
  <si>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</si>
  <si>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</si>
  <si>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</si>
  <si>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</si>
  <si>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</si>
  <si>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</si>
  <si>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</si>
  <si>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</si>
  <si>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</si>
  <si>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</si>
  <si>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</si>
  <si>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</si>
  <si>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</si>
  <si>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</si>
  <si>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</si>
  <si>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</si>
  <si>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</si>
  <si>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</si>
  <si>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</si>
  <si>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</si>
  <si>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</si>
  <si>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</si>
  <si>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</si>
  <si>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</si>
  <si>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</si>
  <si>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</si>
  <si>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</si>
  <si>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</si>
  <si>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</si>
  <si>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</si>
  <si>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</si>
  <si>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</si>
  <si>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</si>
  <si>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</si>
  <si>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</si>
  <si>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</si>
  <si>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</si>
  <si>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</si>
  <si>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</si>
  <si>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</si>
  <si>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</si>
  <si>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</si>
  <si>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</si>
  <si>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</si>
  <si>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</si>
  <si>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</si>
  <si>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b8)</t>
  </si>
  <si>
    <t>b9)</t>
  </si>
  <si>
    <t>c6)</t>
  </si>
  <si>
    <t>c7)</t>
  </si>
  <si>
    <t>c8)</t>
  </si>
  <si>
    <t>c9)</t>
  </si>
  <si>
    <t>d6)</t>
  </si>
  <si>
    <t>d7)</t>
  </si>
  <si>
    <t>d8)</t>
  </si>
  <si>
    <t>d9)</t>
  </si>
  <si>
    <t>e4)</t>
  </si>
  <si>
    <t>e5)</t>
  </si>
  <si>
    <t>e6)</t>
  </si>
  <si>
    <t>e7)</t>
  </si>
  <si>
    <t>e8)</t>
  </si>
  <si>
    <t>e9)</t>
  </si>
  <si>
    <t>g5)</t>
  </si>
  <si>
    <t>g6)</t>
  </si>
  <si>
    <t>g7)</t>
  </si>
  <si>
    <t>i1)</t>
  </si>
  <si>
    <t>i2)</t>
  </si>
  <si>
    <t>i3)</t>
  </si>
  <si>
    <t>i4)</t>
  </si>
  <si>
    <t>i5)</t>
  </si>
  <si>
    <t>i6)</t>
  </si>
  <si>
    <t>i7)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</si>
  <si>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</si>
  <si>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</si>
  <si>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</si>
  <si>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</si>
  <si>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</si>
  <si>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</si>
  <si>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</si>
  <si>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</si>
  <si>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</si>
  <si>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</si>
  <si>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</si>
  <si>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</si>
  <si>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</si>
  <si>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</si>
  <si>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</si>
  <si>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</si>
  <si>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</si>
  <si>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</si>
  <si>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</si>
  <si>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</si>
  <si>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</si>
  <si>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</si>
  <si>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</si>
  <si>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</si>
  <si>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</si>
  <si>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</si>
  <si>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</si>
  <si>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</si>
  <si>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</si>
  <si>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</si>
  <si>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</si>
  <si>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</si>
  <si>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</si>
  <si>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</si>
  <si>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</si>
  <si>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</si>
  <si>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</si>
  <si>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</si>
  <si>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</si>
  <si>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</si>
  <si>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</si>
  <si>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</si>
  <si>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</si>
  <si>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</si>
  <si>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</si>
  <si>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</si>
  <si>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</si>
  <si>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</si>
  <si>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</si>
  <si>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</si>
  <si>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</si>
  <si>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</si>
  <si>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</si>
  <si>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</si>
  <si>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</si>
  <si>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</si>
  <si>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</si>
  <si>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</si>
  <si>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</si>
  <si>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</si>
  <si>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</si>
  <si>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</si>
  <si>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</si>
  <si>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</si>
  <si>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</si>
  <si>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</si>
  <si>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</si>
  <si>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</si>
  <si>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</si>
  <si>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</si>
  <si>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</si>
  <si>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</si>
  <si>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</si>
  <si>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</si>
  <si>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</si>
  <si>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</si>
  <si>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</si>
  <si>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</si>
  <si>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</si>
  <si>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</si>
  <si>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</si>
  <si>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</si>
  <si>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</si>
  <si>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</si>
  <si>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</si>
  <si>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</si>
  <si>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</si>
  <si>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</si>
  <si>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</si>
  <si>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</si>
  <si>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</si>
  <si>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</si>
  <si>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</si>
  <si>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</si>
  <si>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</si>
  <si>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</si>
  <si>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</si>
  <si>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</si>
  <si>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</si>
  <si>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</si>
  <si>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</si>
  <si>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</si>
  <si>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</si>
  <si>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</si>
  <si>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</si>
  <si>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</si>
  <si>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</si>
  <si>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</si>
  <si>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</si>
  <si>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</si>
  <si>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</si>
  <si>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</si>
  <si>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</si>
  <si>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</si>
  <si>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</si>
  <si>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</si>
  <si>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</si>
  <si>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</si>
  <si>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</si>
  <si>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</si>
  <si>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</si>
  <si>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</si>
  <si>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</si>
  <si>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</si>
  <si>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</si>
  <si>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</si>
  <si>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</si>
  <si>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</si>
  <si>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</si>
  <si>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</si>
  <si>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</si>
  <si>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</si>
  <si>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</si>
  <si>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</si>
  <si>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</si>
  <si>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</si>
  <si>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</si>
  <si>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</si>
  <si>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</si>
  <si>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</si>
  <si>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</si>
  <si>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</si>
  <si>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</si>
  <si>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</si>
  <si>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</si>
  <si>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</si>
  <si>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</si>
  <si>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</si>
  <si>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</si>
  <si>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</si>
  <si>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</si>
  <si>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</si>
  <si>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</si>
  <si>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</si>
  <si>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</si>
  <si>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</si>
  <si>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</si>
  <si>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</si>
  <si>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</si>
  <si>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</si>
  <si>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</si>
  <si>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</si>
  <si>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</si>
  <si>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</si>
  <si>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</si>
  <si>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</si>
  <si>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</si>
  <si>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</si>
  <si>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</si>
  <si>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</si>
  <si>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</si>
  <si>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</si>
  <si>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</si>
  <si>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</si>
  <si>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</si>
  <si>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</si>
  <si>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</si>
  <si>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</si>
  <si>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</si>
  <si>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</si>
  <si>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</si>
  <si>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</si>
  <si>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</si>
  <si>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</si>
  <si>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</si>
  <si>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</si>
  <si>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</si>
  <si>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</si>
  <si>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</si>
  <si>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</si>
  <si>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</si>
  <si>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</si>
  <si>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</si>
  <si>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</si>
  <si>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</si>
  <si>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</si>
  <si>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</si>
  <si>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</si>
  <si>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 Personal Administrativo</t>
  </si>
  <si>
    <t xml:space="preserve"> Personal Médico, Paramédico y afín</t>
  </si>
  <si>
    <t>D. Seguridad Pública</t>
  </si>
  <si>
    <t xml:space="preserve"> Nombre del Programa o Ley 1</t>
  </si>
  <si>
    <t xml:space="preserve"> Nombre del Programa o Ley 2</t>
  </si>
  <si>
    <t>F. Sentencias laborales definitivas</t>
  </si>
  <si>
    <t>Estado Analítico del Ejercicio del Presupuesto de Egresos - LDF</t>
  </si>
  <si>
    <t>Clasificación Administrativa</t>
  </si>
  <si>
    <t>Clasificación Funcional (Finalidad y Función)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</si>
  <si>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</si>
  <si>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</si>
  <si>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</si>
  <si>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</si>
  <si>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</si>
  <si>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</si>
  <si>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</si>
  <si>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</si>
  <si>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</si>
  <si>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</si>
  <si>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</si>
  <si>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</si>
  <si>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</si>
  <si>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</si>
  <si>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</si>
  <si>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</si>
  <si>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</si>
  <si>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</si>
  <si>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</si>
  <si>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</si>
  <si>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</si>
  <si>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</si>
  <si>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</si>
  <si>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</si>
  <si>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</si>
  <si>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</si>
  <si>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</si>
  <si>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</si>
  <si>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</si>
  <si>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</si>
  <si>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</si>
  <si>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</si>
  <si>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</si>
  <si>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</si>
  <si>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</si>
  <si>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</si>
  <si>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</si>
  <si>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</si>
  <si>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</si>
  <si>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</si>
  <si>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</si>
  <si>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</si>
  <si>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</si>
  <si>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</si>
  <si>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</si>
  <si>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</si>
  <si>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</si>
  <si>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</si>
  <si>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</si>
  <si>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</si>
  <si>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</si>
  <si>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</si>
  <si>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</si>
  <si>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</si>
  <si>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</si>
  <si>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</si>
  <si>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prima vacacional</t>
  </si>
  <si>
    <t>limpieza abril- junio</t>
  </si>
  <si>
    <t>pasivo telmex</t>
  </si>
  <si>
    <t>Estado Analitico de Ingresos Detallado - LDF</t>
  </si>
  <si>
    <t>31 de Diciembre de 2022</t>
  </si>
  <si>
    <t>Saldo al 31 de Diciembre de 2022(d)</t>
  </si>
  <si>
    <t>Monto pagado de la inversión al 30 de Septiembre de 2023 (k)</t>
  </si>
  <si>
    <t>c. Actualización de la Hacienda Pública/Patrimonio</t>
  </si>
  <si>
    <t>Formato 5 Estado Analítico de Ingresos Detallado – LDF</t>
  </si>
  <si>
    <t>D. Transferencias, Asignaciones, Subsidios y Subvenciones,
y Pensiones y Jubilaciones</t>
  </si>
  <si>
    <t>Formato 6 a) Estado Analítico del Ejercicio del Presupuesto de Egresos Detallado - LDF (Clasificación por Objeto del Gasto)</t>
  </si>
  <si>
    <t>Aprobado (d)</t>
  </si>
  <si>
    <t>Subejercicio (e)</t>
  </si>
  <si>
    <t>I. Gasto No Etiquetado  (I=A+B+C+D+E+F+G+H+I)</t>
  </si>
  <si>
    <t xml:space="preserve"> A. Servicios Personales (A=a1+a2+a3+a4+a5+a6+a7)</t>
  </si>
  <si>
    <t xml:space="preserve"> B. Materiales y Suministros (B=b1+b2+b3+b4+b5+b6+b7+b8+b9)</t>
  </si>
  <si>
    <t>C. Servicios Generales (C=c1+c2+c3+c4+c5+c6+c7+c8+c9)</t>
  </si>
  <si>
    <t>D. Transferencias, Asignaciones, Subsidios y Otras Ayudas (D=d1+d2+d3+d4+d5+d6+d7+d8+d9)</t>
  </si>
  <si>
    <t xml:space="preserve"> E. Bienes Muebles (E=e1+e2+e3+e4+e5+e6+e7+e8+e9)</t>
  </si>
  <si>
    <t xml:space="preserve"> F. Inversión Publica (F=f1+f2+f3)</t>
  </si>
  <si>
    <t>G. Inversiones Financieras y Otras Provisiones (G=g1+g2+g3+g4+g5+g6+g7)</t>
  </si>
  <si>
    <t xml:space="preserve"> H. Participaciones y Aportaciones  (H=h1+h2+h3)</t>
  </si>
  <si>
    <t xml:space="preserve"> I. Deuda Publica (I=i1+i2+i3+i4+i5+i6+i7)</t>
  </si>
  <si>
    <t>II. Gasto Etiquetado (II=A+B+C+D+E+F+G+H+I)</t>
  </si>
  <si>
    <t>G. Inversiones Financieras y Otras Provisiones (F=f1+f2+f3)</t>
  </si>
  <si>
    <t xml:space="preserve"> H. Participaciones y Aportaciones (H=h1+h2+h3)</t>
  </si>
  <si>
    <t>Formato 6 b) Estado Analítico del Ejercicio del Presupuesto de Egresos Detallado - LDF (Clasificación Administrativa)</t>
  </si>
  <si>
    <t>(I=A+B+C+D+E+F)</t>
  </si>
  <si>
    <t xml:space="preserve">II. Gasto Etiquetado </t>
  </si>
  <si>
    <t>(II=A+B+C+D+E+F)</t>
  </si>
  <si>
    <t>III. Total de Egresos  (III = I + II)</t>
  </si>
  <si>
    <t>Formato 6 c) Estado Analítico del Ejercicio del Presupuesto de Egresos Detallado - LDF (Clasificación Funcional)</t>
  </si>
  <si>
    <t>Formato 6 d) Estado Analítico del Ejercicio del Presupuesto de Egresos Detallado - LDF (Clasificación de Servicios Personales por Categoría)</t>
  </si>
  <si>
    <t>I. Gasto No Etiquetado   (I=A+B+C+D+E+F)</t>
  </si>
  <si>
    <t>C. Servicios de Salud  (C=c1+c2)</t>
  </si>
  <si>
    <t>E. Gastos asociados a la implementación de nuevas leyes federales o reformas a las mismas (E = e1 + e2)</t>
  </si>
  <si>
    <t>II. Gasto Etiquetado (II=A+B+C+D+E+F)</t>
  </si>
  <si>
    <t>C. Servicios de Salud (C=c1+c2)</t>
  </si>
  <si>
    <t>III. Total del Gasto en Servicios Personales  (III = I + II)</t>
  </si>
  <si>
    <t>Al 31 de Diciembre de 2023 y al 31 de Diciembre de 2022</t>
  </si>
  <si>
    <t>31 de Diciembre de 2023</t>
  </si>
  <si>
    <t>Del 1 de Enero al 31 de Diciembre de 2023 (b)</t>
  </si>
  <si>
    <t>Del 1 de Enero al 31 de Diciembre de 2023</t>
  </si>
  <si>
    <t>Monto pagado de la inversión actualizado al 31 de Diciembre de 2023 (l)</t>
  </si>
  <si>
    <t>Saldo pendiente por pagar de la inversión al 31 de Diciembre de 2023 (m = g – l)</t>
  </si>
  <si>
    <t>del 01 de Enero al 31 de Diciembre de 2023</t>
  </si>
  <si>
    <t xml:space="preserve">Concepto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</si>
</sst>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4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4" fillId="0" borderId="0"/>
    <xf numFmtId="164" fontId="19" fillId="0" borderId="0"/>
    <xf numFmtId="0" fontId="19" fillId="0" borderId="0"/>
    <xf numFmtId="43" fontId="14" fillId="0" borderId="0" applyFont="0" applyFill="0" applyBorder="0" applyAlignment="0" applyProtection="0"/>
    <xf numFmtId="0" fontId="22" fillId="3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1" fillId="0" borderId="0"/>
    <xf numFmtId="0" fontId="25" fillId="0" borderId="0"/>
    <xf numFmtId="0" fontId="11" fillId="0" borderId="0"/>
  </cellStyleXfs>
  <cellXfs count="495">
    <xf numFmtId="0" fontId="0" fillId="0" borderId="0" xfId="0"/>
    <xf numFmtId="0" fontId="15" fillId="0" borderId="0" xfId="0" applyFont="1"/>
    <xf numFmtId="4" fontId="15" fillId="0" borderId="0" xfId="0" applyNumberFormat="1" applyFont="1"/>
    <xf numFmtId="4" fontId="16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5" fillId="0" borderId="1" xfId="0" applyFont="1" applyBorder="1"/>
    <xf numFmtId="0" fontId="15" fillId="0" borderId="4" xfId="0" applyFont="1" applyBorder="1"/>
    <xf numFmtId="0" fontId="15" fillId="0" borderId="5" xfId="0" applyFont="1" applyBorder="1"/>
    <xf numFmtId="0" fontId="15" fillId="0" borderId="6" xfId="0" applyFont="1" applyBorder="1"/>
    <xf numFmtId="0" fontId="15" fillId="0" borderId="8" xfId="0" applyFont="1" applyBorder="1"/>
    <xf numFmtId="0" fontId="16" fillId="2" borderId="2" xfId="0" applyFont="1" applyFill="1" applyBorder="1"/>
    <xf numFmtId="0" fontId="15" fillId="2" borderId="2" xfId="0" applyFont="1" applyFill="1" applyBorder="1"/>
    <xf numFmtId="0" fontId="15" fillId="2" borderId="3" xfId="0" applyFont="1" applyFill="1" applyBorder="1"/>
    <xf numFmtId="0" fontId="16" fillId="0" borderId="5" xfId="0" applyFont="1" applyBorder="1" applyAlignment="1">
      <alignment horizontal="center"/>
    </xf>
    <xf numFmtId="0" fontId="16" fillId="0" borderId="5" xfId="0" applyFont="1" applyBorder="1"/>
    <xf numFmtId="3" fontId="15" fillId="0" borderId="5" xfId="0" applyNumberFormat="1" applyFont="1" applyBorder="1"/>
    <xf numFmtId="4" fontId="15" fillId="0" borderId="5" xfId="0" applyNumberFormat="1" applyFont="1" applyBorder="1"/>
    <xf numFmtId="0" fontId="15" fillId="0" borderId="7" xfId="0" applyFont="1" applyBorder="1"/>
    <xf numFmtId="0" fontId="15" fillId="2" borderId="9" xfId="0" applyFont="1" applyFill="1" applyBorder="1"/>
    <xf numFmtId="0" fontId="15" fillId="0" borderId="11" xfId="0" applyFont="1" applyBorder="1"/>
    <xf numFmtId="0" fontId="15" fillId="0" borderId="10" xfId="0" applyFont="1" applyBorder="1"/>
    <xf numFmtId="4" fontId="15" fillId="2" borderId="9" xfId="0" applyNumberFormat="1" applyFont="1" applyFill="1" applyBorder="1"/>
    <xf numFmtId="4" fontId="15" fillId="0" borderId="10" xfId="0" applyNumberFormat="1" applyFont="1" applyBorder="1"/>
    <xf numFmtId="0" fontId="15" fillId="2" borderId="1" xfId="0" applyFont="1" applyFill="1" applyBorder="1"/>
    <xf numFmtId="4" fontId="15" fillId="0" borderId="4" xfId="0" applyNumberFormat="1" applyFont="1" applyBorder="1"/>
    <xf numFmtId="49" fontId="15" fillId="0" borderId="0" xfId="0" applyNumberFormat="1" applyFont="1"/>
    <xf numFmtId="49" fontId="16" fillId="0" borderId="0" xfId="0" applyNumberFormat="1" applyFont="1"/>
    <xf numFmtId="3" fontId="15" fillId="0" borderId="11" xfId="0" applyNumberFormat="1" applyFont="1" applyBorder="1"/>
    <xf numFmtId="0" fontId="13" fillId="0" borderId="0" xfId="6"/>
    <xf numFmtId="0" fontId="24" fillId="0" borderId="4" xfId="5" applyFont="1" applyFill="1" applyBorder="1" applyAlignment="1">
      <alignment horizontal="left" vertical="center"/>
    </xf>
    <xf numFmtId="0" fontId="20" fillId="0" borderId="5" xfId="5" applyFont="1" applyFill="1" applyBorder="1" applyAlignment="1">
      <alignment horizontal="center" vertical="center"/>
    </xf>
    <xf numFmtId="4" fontId="24" fillId="0" borderId="9" xfId="5" applyNumberFormat="1" applyFont="1" applyFill="1" applyBorder="1" applyAlignment="1">
      <alignment horizontal="right" vertical="center"/>
    </xf>
    <xf numFmtId="0" fontId="21" fillId="0" borderId="0" xfId="6" applyFont="1"/>
    <xf numFmtId="0" fontId="21" fillId="0" borderId="1" xfId="6" applyFont="1" applyBorder="1"/>
    <xf numFmtId="0" fontId="21" fillId="0" borderId="3" xfId="6" applyFont="1" applyBorder="1"/>
    <xf numFmtId="4" fontId="21" fillId="0" borderId="9" xfId="6" applyNumberFormat="1" applyFont="1" applyBorder="1"/>
    <xf numFmtId="0" fontId="13" fillId="0" borderId="5" xfId="6" applyBorder="1"/>
    <xf numFmtId="0" fontId="21" fillId="0" borderId="4" xfId="6" applyFont="1" applyBorder="1"/>
    <xf numFmtId="0" fontId="21" fillId="0" borderId="5" xfId="6" applyFont="1" applyBorder="1"/>
    <xf numFmtId="0" fontId="23" fillId="0" borderId="5" xfId="6" applyFont="1" applyBorder="1"/>
    <xf numFmtId="0" fontId="13" fillId="0" borderId="8" xfId="6" applyBorder="1"/>
    <xf numFmtId="0" fontId="21" fillId="0" borderId="15" xfId="6" applyFont="1" applyBorder="1"/>
    <xf numFmtId="0" fontId="21" fillId="0" borderId="13" xfId="6" applyFont="1" applyBorder="1"/>
    <xf numFmtId="4" fontId="21" fillId="0" borderId="14" xfId="6" applyNumberFormat="1" applyFont="1" applyBorder="1"/>
    <xf numFmtId="0" fontId="13" fillId="0" borderId="4" xfId="6" applyBorder="1" applyAlignment="1">
      <alignment horizontal="right"/>
    </xf>
    <xf numFmtId="0" fontId="13" fillId="0" borderId="6" xfId="6" applyBorder="1" applyAlignment="1">
      <alignment horizontal="right"/>
    </xf>
    <xf numFmtId="166" fontId="13" fillId="0" borderId="0" xfId="6" applyNumberFormat="1"/>
    <xf numFmtId="2" fontId="0" fillId="0" borderId="0" xfId="0" applyNumberFormat="1" applyAlignment="1">
      <alignment vertical="center" wrapText="1"/>
    </xf>
    <xf numFmtId="4" fontId="0" fillId="0" borderId="0" xfId="0" applyNumberFormat="1"/>
    <xf numFmtId="3" fontId="0" fillId="0" borderId="0" xfId="0" applyNumberFormat="1"/>
    <xf numFmtId="3" fontId="32" fillId="0" borderId="11" xfId="0" applyNumberFormat="1" applyFont="1" applyBorder="1" applyAlignment="1" applyProtection="1">
      <alignment horizontal="right" wrapText="1"/>
      <protection locked="0"/>
    </xf>
    <xf numFmtId="3" fontId="28" fillId="0" borderId="11" xfId="8" applyNumberFormat="1" applyFont="1" applyFill="1" applyBorder="1" applyAlignment="1" applyProtection="1">
      <alignment horizontal="right" wrapText="1"/>
      <protection locked="0"/>
    </xf>
    <xf numFmtId="3" fontId="28" fillId="0" borderId="11" xfId="0" applyNumberFormat="1" applyFont="1" applyBorder="1" applyAlignment="1" applyProtection="1">
      <alignment horizontal="right" wrapText="1"/>
      <protection locked="0"/>
    </xf>
    <xf numFmtId="3" fontId="32" fillId="0" borderId="10" xfId="0" applyNumberFormat="1" applyFont="1" applyBorder="1" applyAlignment="1" applyProtection="1">
      <alignment horizontal="right" wrapText="1"/>
      <protection locked="0"/>
    </xf>
    <xf numFmtId="3" fontId="28" fillId="0" borderId="11" xfId="0" applyNumberFormat="1" applyFont="1" applyBorder="1" applyAlignment="1" applyProtection="1">
      <alignment horizontal="right"/>
      <protection locked="0"/>
    </xf>
    <xf numFmtId="4" fontId="12" fillId="0" borderId="11" xfId="6" applyNumberFormat="1" applyFont="1" applyBorder="1"/>
    <xf numFmtId="4" fontId="12" fillId="0" borderId="10" xfId="6" applyNumberFormat="1" applyFont="1" applyBorder="1"/>
    <xf numFmtId="3" fontId="32" fillId="0" borderId="11" xfId="0" applyNumberFormat="1" applyFont="1" applyBorder="1" applyAlignment="1" applyProtection="1">
      <alignment horizontal="right"/>
      <protection locked="0"/>
    </xf>
    <xf numFmtId="3" fontId="32" fillId="0" borderId="10" xfId="0" applyNumberFormat="1" applyFont="1" applyBorder="1" applyAlignment="1" applyProtection="1">
      <alignment horizontal="right"/>
      <protection locked="0"/>
    </xf>
    <xf numFmtId="3" fontId="28" fillId="0" borderId="11" xfId="0" applyNumberFormat="1" applyFont="1" applyBorder="1" applyAlignment="1">
      <alignment horizontal="right"/>
    </xf>
    <xf numFmtId="0" fontId="21" fillId="2" borderId="9" xfId="6" applyFont="1" applyFill="1" applyBorder="1"/>
    <xf numFmtId="0" fontId="13" fillId="2" borderId="11" xfId="6" applyFill="1" applyBorder="1" applyAlignment="1">
      <alignment horizontal="left" indent="2"/>
    </xf>
    <xf numFmtId="0" fontId="13" fillId="2" borderId="11" xfId="6" applyFill="1" applyBorder="1" applyAlignment="1">
      <alignment horizontal="left" indent="4"/>
    </xf>
    <xf numFmtId="0" fontId="21" fillId="2" borderId="11" xfId="6" applyFont="1" applyFill="1" applyBorder="1" applyAlignment="1">
      <alignment horizontal="left"/>
    </xf>
    <xf numFmtId="0" fontId="13" fillId="2" borderId="11" xfId="6" applyFill="1" applyBorder="1" applyAlignment="1">
      <alignment horizontal="left" wrapText="1" indent="4"/>
    </xf>
    <xf numFmtId="0" fontId="21" fillId="2" borderId="11" xfId="6" applyFont="1" applyFill="1" applyBorder="1" applyAlignment="1">
      <alignment horizontal="left" indent="2"/>
    </xf>
    <xf numFmtId="0" fontId="21" fillId="2" borderId="10" xfId="6" applyFont="1" applyFill="1" applyBorder="1" applyAlignment="1">
      <alignment horizontal="left"/>
    </xf>
    <xf numFmtId="0" fontId="13" fillId="2" borderId="9" xfId="6" applyFill="1" applyBorder="1"/>
    <xf numFmtId="3" fontId="13" fillId="2" borderId="11" xfId="7" applyNumberFormat="1" applyFont="1" applyFill="1" applyBorder="1"/>
    <xf numFmtId="3" fontId="21" fillId="2" borderId="11" xfId="7" applyNumberFormat="1" applyFont="1" applyFill="1" applyBorder="1"/>
    <xf numFmtId="3" fontId="12" fillId="2" borderId="11" xfId="7" applyNumberFormat="1" applyFont="1" applyFill="1" applyBorder="1"/>
    <xf numFmtId="3" fontId="21" fillId="2" borderId="10" xfId="7" applyNumberFormat="1" applyFont="1" applyFill="1" applyBorder="1"/>
    <xf numFmtId="0" fontId="15" fillId="4" borderId="6" xfId="0" applyFont="1" applyFill="1" applyBorder="1"/>
    <xf numFmtId="0" fontId="18" fillId="4" borderId="7" xfId="1" applyFont="1" applyFill="1" applyBorder="1" applyAlignment="1">
      <alignment horizontal="right"/>
    </xf>
    <xf numFmtId="49" fontId="15" fillId="0" borderId="1" xfId="0" applyNumberFormat="1" applyFont="1" applyBorder="1"/>
    <xf numFmtId="49" fontId="15" fillId="0" borderId="4" xfId="0" applyNumberFormat="1" applyFont="1" applyBorder="1"/>
    <xf numFmtId="49" fontId="15" fillId="0" borderId="6" xfId="0" applyNumberFormat="1" applyFont="1" applyBorder="1"/>
    <xf numFmtId="0" fontId="34" fillId="0" borderId="0" xfId="6" applyFont="1"/>
    <xf numFmtId="0" fontId="35" fillId="0" borderId="16" xfId="6" applyFont="1" applyBorder="1" applyAlignment="1">
      <alignment horizontal="left" vertical="center" wrapText="1"/>
    </xf>
    <xf numFmtId="4" fontId="35" fillId="0" borderId="28" xfId="6" applyNumberFormat="1" applyFont="1" applyBorder="1" applyAlignment="1">
      <alignment vertical="center" wrapText="1"/>
    </xf>
    <xf numFmtId="0" fontId="34" fillId="0" borderId="16" xfId="6" applyFont="1" applyBorder="1" applyAlignment="1">
      <alignment horizontal="left" vertical="center" wrapText="1" indent="2"/>
    </xf>
    <xf numFmtId="4" fontId="34" fillId="0" borderId="28" xfId="6" applyNumberFormat="1" applyFont="1" applyBorder="1" applyAlignment="1">
      <alignment horizontal="right" vertical="center" wrapText="1"/>
    </xf>
    <xf numFmtId="4" fontId="25" fillId="0" borderId="28" xfId="10" applyNumberFormat="1" applyFont="1" applyBorder="1" applyAlignment="1">
      <alignment horizontal="right" vertical="center"/>
    </xf>
    <xf numFmtId="4" fontId="34" fillId="0" borderId="28" xfId="6" applyNumberFormat="1" applyFont="1" applyBorder="1" applyAlignment="1">
      <alignment horizontal="right"/>
    </xf>
    <xf numFmtId="0" fontId="34" fillId="0" borderId="16" xfId="6" applyFont="1" applyBorder="1" applyAlignment="1">
      <alignment horizontal="left" vertical="center" wrapText="1" indent="4"/>
    </xf>
    <xf numFmtId="0" fontId="34" fillId="0" borderId="16" xfId="6" applyFont="1" applyBorder="1" applyAlignment="1">
      <alignment horizontal="left" vertical="center" wrapText="1"/>
    </xf>
    <xf numFmtId="4" fontId="35" fillId="0" borderId="28" xfId="6" applyNumberFormat="1" applyFont="1" applyBorder="1" applyAlignment="1">
      <alignment horizontal="right" vertical="center" wrapText="1"/>
    </xf>
    <xf numFmtId="4" fontId="35" fillId="0" borderId="23" xfId="6" applyNumberFormat="1" applyFont="1" applyBorder="1" applyAlignment="1">
      <alignment horizontal="right" vertical="center" wrapText="1"/>
    </xf>
    <xf numFmtId="0" fontId="34" fillId="0" borderId="16" xfId="6" applyFont="1" applyBorder="1" applyAlignment="1">
      <alignment horizontal="left" vertical="center" wrapText="1" indent="5"/>
    </xf>
    <xf numFmtId="0" fontId="35" fillId="0" borderId="18" xfId="6" applyFont="1" applyBorder="1" applyAlignment="1">
      <alignment horizontal="left" vertical="center" wrapText="1"/>
    </xf>
    <xf numFmtId="4" fontId="35" fillId="0" borderId="30" xfId="6" applyNumberFormat="1" applyFont="1" applyBorder="1" applyAlignment="1">
      <alignment vertical="center" wrapText="1"/>
    </xf>
    <xf numFmtId="0" fontId="21" fillId="0" borderId="16" xfId="6" applyFont="1" applyBorder="1" applyAlignment="1">
      <alignment horizontal="left" vertical="center" wrapText="1"/>
    </xf>
    <xf numFmtId="0" fontId="11" fillId="2" borderId="0" xfId="11" applyFont="1" applyFill="1"/>
    <xf numFmtId="4" fontId="11" fillId="0" borderId="28" xfId="11" applyNumberFormat="1" applyFont="1" applyBorder="1" applyAlignment="1">
      <alignment horizontal="right" vertical="center"/>
    </xf>
    <xf numFmtId="0" fontId="11" fillId="0" borderId="0" xfId="12" applyAlignment="1">
      <alignment vertical="center"/>
    </xf>
    <xf numFmtId="0" fontId="11" fillId="0" borderId="0" xfId="11" applyFont="1" applyAlignment="1">
      <alignment vertical="center"/>
    </xf>
    <xf numFmtId="0" fontId="21" fillId="0" borderId="28" xfId="0" applyFont="1" applyBorder="1" applyAlignment="1">
      <alignment horizontal="left" vertical="center" wrapText="1"/>
    </xf>
    <xf numFmtId="0" fontId="21" fillId="0" borderId="28" xfId="12" applyFont="1" applyBorder="1" applyAlignment="1">
      <alignment horizontal="left" vertical="center" indent="2"/>
    </xf>
    <xf numFmtId="4" fontId="21" fillId="0" borderId="28" xfId="11" applyNumberFormat="1" applyFont="1" applyBorder="1" applyAlignment="1">
      <alignment horizontal="right" vertical="center"/>
    </xf>
    <xf numFmtId="0" fontId="21" fillId="0" borderId="0" xfId="12" applyFont="1" applyAlignment="1">
      <alignment vertical="center"/>
    </xf>
    <xf numFmtId="0" fontId="21" fillId="0" borderId="0" xfId="11" applyFont="1" applyAlignment="1">
      <alignment vertical="center"/>
    </xf>
    <xf numFmtId="4" fontId="11" fillId="0" borderId="28" xfId="10" applyNumberFormat="1" applyBorder="1" applyAlignment="1">
      <alignment horizontal="right" vertical="center"/>
    </xf>
    <xf numFmtId="0" fontId="11" fillId="0" borderId="0" xfId="10" applyAlignment="1">
      <alignment vertical="center"/>
    </xf>
    <xf numFmtId="4" fontId="21" fillId="0" borderId="18" xfId="10" applyNumberFormat="1" applyFont="1" applyBorder="1"/>
    <xf numFmtId="4" fontId="21" fillId="0" borderId="30" xfId="10" applyNumberFormat="1" applyFont="1" applyBorder="1"/>
    <xf numFmtId="0" fontId="11" fillId="0" borderId="0" xfId="10"/>
    <xf numFmtId="4" fontId="11" fillId="0" borderId="0" xfId="10" applyNumberFormat="1"/>
    <xf numFmtId="4" fontId="11" fillId="0" borderId="23" xfId="6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3" fontId="21" fillId="0" borderId="28" xfId="6" applyNumberFormat="1" applyFont="1" applyBorder="1" applyAlignment="1">
      <alignment horizontal="right" vertical="center"/>
    </xf>
    <xf numFmtId="3" fontId="21" fillId="0" borderId="23" xfId="6" applyNumberFormat="1" applyFont="1" applyBorder="1" applyAlignment="1">
      <alignment horizontal="right" vertical="center"/>
    </xf>
    <xf numFmtId="0" fontId="11" fillId="0" borderId="16" xfId="6" applyFont="1" applyBorder="1" applyAlignment="1">
      <alignment horizontal="left" vertical="center"/>
    </xf>
    <xf numFmtId="0" fontId="11" fillId="0" borderId="23" xfId="6" applyFont="1" applyBorder="1" applyAlignment="1">
      <alignment horizontal="left" vertical="center"/>
    </xf>
    <xf numFmtId="3" fontId="11" fillId="0" borderId="28" xfId="6" applyNumberFormat="1" applyFont="1" applyBorder="1" applyAlignment="1">
      <alignment horizontal="right" vertical="center"/>
    </xf>
    <xf numFmtId="3" fontId="11" fillId="0" borderId="23" xfId="6" applyNumberFormat="1" applyFont="1" applyBorder="1" applyAlignment="1">
      <alignment horizontal="right" vertical="center"/>
    </xf>
    <xf numFmtId="0" fontId="21" fillId="0" borderId="16" xfId="6" applyFont="1" applyBorder="1" applyAlignment="1">
      <alignment vertical="center"/>
    </xf>
    <xf numFmtId="0" fontId="21" fillId="0" borderId="23" xfId="6" applyFont="1" applyBorder="1" applyAlignment="1">
      <alignment vertical="center"/>
    </xf>
    <xf numFmtId="0" fontId="11" fillId="0" borderId="23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1" fillId="0" borderId="18" xfId="6" applyFont="1" applyBorder="1" applyAlignment="1">
      <alignment vertical="center"/>
    </xf>
    <xf numFmtId="0" fontId="21" fillId="0" borderId="20" xfId="6" applyFont="1" applyBorder="1" applyAlignment="1">
      <alignment vertical="center"/>
    </xf>
    <xf numFmtId="165" fontId="24" fillId="0" borderId="0" xfId="5" applyNumberFormat="1" applyFont="1" applyFill="1" applyBorder="1" applyAlignment="1" applyProtection="1">
      <alignment horizontal="center"/>
    </xf>
    <xf numFmtId="0" fontId="21" fillId="0" borderId="0" xfId="6" applyFont="1" applyAlignment="1">
      <alignment horizontal="center"/>
    </xf>
    <xf numFmtId="0" fontId="23" fillId="0" borderId="0" xfId="11" applyFont="1"/>
    <xf numFmtId="0" fontId="36" fillId="0" borderId="0" xfId="0" applyFont="1"/>
    <xf numFmtId="0" fontId="38" fillId="0" borderId="0" xfId="6" applyFont="1"/>
    <xf numFmtId="4" fontId="21" fillId="0" borderId="11" xfId="6" applyNumberFormat="1" applyFont="1" applyBorder="1"/>
    <xf numFmtId="0" fontId="33" fillId="0" borderId="0" xfId="0" applyFont="1" applyAlignment="1">
      <alignment vertical="center"/>
    </xf>
    <xf numFmtId="3" fontId="21" fillId="4" borderId="11" xfId="7" applyNumberFormat="1" applyFont="1" applyFill="1" applyBorder="1"/>
    <xf numFmtId="0" fontId="35" fillId="0" borderId="0" xfId="6" applyFont="1"/>
    <xf numFmtId="0" fontId="9" fillId="0" borderId="28" xfId="12" applyFont="1" applyBorder="1" applyAlignment="1">
      <alignment horizontal="left" vertical="center" indent="2"/>
    </xf>
    <xf numFmtId="0" fontId="0" fillId="0" borderId="0" xfId="0" applyAlignment="1">
      <alignment horizontal="left" vertical="center" wrapText="1"/>
    </xf>
    <xf numFmtId="4" fontId="15" fillId="0" borderId="11" xfId="0" applyNumberFormat="1" applyFont="1" applyBorder="1"/>
    <xf numFmtId="4" fontId="16" fillId="0" borderId="11" xfId="0" applyNumberFormat="1" applyFont="1" applyBorder="1"/>
    <xf numFmtId="4" fontId="0" fillId="0" borderId="11" xfId="0" applyNumberFormat="1" applyBorder="1"/>
    <xf numFmtId="0" fontId="27" fillId="0" borderId="0" xfId="0" applyFont="1" applyAlignment="1">
      <alignment horizontal="justify" vertical="center"/>
    </xf>
    <xf numFmtId="0" fontId="7" fillId="0" borderId="0" xfId="0" applyFont="1"/>
    <xf numFmtId="0" fontId="27" fillId="0" borderId="23" xfId="0" applyFont="1" applyBorder="1" applyAlignment="1">
      <alignment horizontal="justify" vertical="center" wrapText="1"/>
    </xf>
    <xf numFmtId="3" fontId="27" fillId="0" borderId="23" xfId="0" applyNumberFormat="1" applyFont="1" applyBorder="1" applyAlignment="1">
      <alignment wrapText="1"/>
    </xf>
    <xf numFmtId="3" fontId="27" fillId="0" borderId="23" xfId="0" applyNumberFormat="1" applyFont="1" applyBorder="1" applyAlignment="1">
      <alignment horizontal="right" wrapText="1"/>
    </xf>
    <xf numFmtId="0" fontId="27" fillId="0" borderId="16" xfId="0" applyFont="1" applyBorder="1" applyAlignment="1">
      <alignment horizontal="justify" vertical="center" wrapText="1"/>
    </xf>
    <xf numFmtId="0" fontId="29" fillId="0" borderId="23" xfId="0" applyFont="1" applyBorder="1" applyAlignment="1">
      <alignment horizontal="justify" vertical="center" wrapText="1"/>
    </xf>
    <xf numFmtId="0" fontId="29" fillId="0" borderId="16" xfId="0" applyFont="1" applyBorder="1" applyAlignment="1">
      <alignment horizontal="justify" vertical="center" wrapText="1"/>
    </xf>
    <xf numFmtId="3" fontId="29" fillId="0" borderId="23" xfId="0" applyNumberFormat="1" applyFont="1" applyBorder="1" applyAlignment="1">
      <alignment wrapText="1"/>
    </xf>
    <xf numFmtId="3" fontId="29" fillId="0" borderId="23" xfId="0" applyNumberFormat="1" applyFont="1" applyBorder="1" applyAlignment="1">
      <alignment horizontal="right" wrapText="1"/>
    </xf>
    <xf numFmtId="3" fontId="7" fillId="0" borderId="28" xfId="0" applyNumberFormat="1" applyFont="1" applyBorder="1"/>
    <xf numFmtId="3" fontId="27" fillId="0" borderId="28" xfId="0" applyNumberFormat="1" applyFont="1" applyBorder="1" applyAlignment="1">
      <alignment wrapText="1"/>
    </xf>
    <xf numFmtId="43" fontId="7" fillId="0" borderId="0" xfId="9" applyFont="1"/>
    <xf numFmtId="167" fontId="42" fillId="0" borderId="23" xfId="9" applyNumberFormat="1" applyFont="1" applyFill="1" applyBorder="1" applyAlignment="1">
      <alignment horizontal="center"/>
    </xf>
    <xf numFmtId="3" fontId="27" fillId="0" borderId="23" xfId="9" applyNumberFormat="1" applyFont="1" applyBorder="1" applyAlignment="1">
      <alignment wrapText="1"/>
    </xf>
    <xf numFmtId="3" fontId="27" fillId="0" borderId="28" xfId="9" applyNumberFormat="1" applyFont="1" applyBorder="1" applyAlignment="1">
      <alignment wrapText="1"/>
    </xf>
    <xf numFmtId="167" fontId="42" fillId="0" borderId="0" xfId="9" applyNumberFormat="1" applyFont="1" applyFill="1" applyBorder="1" applyAlignment="1">
      <alignment horizontal="center"/>
    </xf>
    <xf numFmtId="0" fontId="29" fillId="0" borderId="0" xfId="0" applyFont="1" applyAlignment="1">
      <alignment horizontal="justify" vertical="center" wrapText="1"/>
    </xf>
    <xf numFmtId="3" fontId="29" fillId="0" borderId="28" xfId="0" applyNumberFormat="1" applyFont="1" applyBorder="1" applyAlignment="1">
      <alignment wrapText="1"/>
    </xf>
    <xf numFmtId="3" fontId="7" fillId="0" borderId="0" xfId="0" applyNumberFormat="1" applyFont="1"/>
    <xf numFmtId="3" fontId="29" fillId="0" borderId="28" xfId="0" applyNumberFormat="1" applyFont="1" applyBorder="1" applyAlignment="1">
      <alignment horizontal="right" wrapText="1"/>
    </xf>
    <xf numFmtId="4" fontId="7" fillId="0" borderId="0" xfId="0" applyNumberFormat="1" applyFont="1"/>
    <xf numFmtId="3" fontId="27" fillId="0" borderId="28" xfId="0" applyNumberFormat="1" applyFont="1" applyBorder="1" applyAlignment="1">
      <alignment horizontal="right" wrapText="1"/>
    </xf>
    <xf numFmtId="3" fontId="43" fillId="0" borderId="23" xfId="0" applyNumberFormat="1" applyFont="1" applyBorder="1" applyAlignment="1">
      <alignment wrapText="1"/>
    </xf>
    <xf numFmtId="3" fontId="43" fillId="0" borderId="23" xfId="0" applyNumberFormat="1" applyFont="1" applyBorder="1" applyAlignment="1">
      <alignment horizontal="right" wrapText="1"/>
    </xf>
    <xf numFmtId="3" fontId="43" fillId="0" borderId="26" xfId="0" applyNumberFormat="1" applyFont="1" applyBorder="1" applyAlignment="1">
      <alignment wrapText="1"/>
    </xf>
    <xf numFmtId="3" fontId="43" fillId="0" borderId="26" xfId="0" applyNumberFormat="1" applyFont="1" applyBorder="1" applyAlignment="1">
      <alignment horizontal="right" wrapText="1"/>
    </xf>
    <xf numFmtId="0" fontId="27" fillId="0" borderId="28" xfId="0" applyFont="1" applyBorder="1" applyAlignment="1">
      <alignment horizontal="left" vertical="center" wrapText="1"/>
    </xf>
    <xf numFmtId="0" fontId="29" fillId="0" borderId="24" xfId="0" applyFont="1" applyBorder="1" applyAlignment="1">
      <alignment horizontal="justify" vertical="center" wrapText="1"/>
    </xf>
    <xf numFmtId="0" fontId="29" fillId="0" borderId="28" xfId="0" applyFont="1" applyBorder="1" applyAlignment="1">
      <alignment horizontal="justify" vertical="center" wrapText="1"/>
    </xf>
    <xf numFmtId="43" fontId="27" fillId="0" borderId="28" xfId="9" applyFont="1" applyBorder="1" applyAlignment="1">
      <alignment horizontal="justify" vertical="center" wrapText="1"/>
    </xf>
    <xf numFmtId="0" fontId="27" fillId="0" borderId="28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/>
    </xf>
    <xf numFmtId="0" fontId="29" fillId="0" borderId="27" xfId="0" applyFont="1" applyBorder="1" applyAlignment="1">
      <alignment horizontal="justify" vertical="center" wrapText="1"/>
    </xf>
    <xf numFmtId="0" fontId="2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7" fillId="0" borderId="28" xfId="0" applyFont="1" applyBorder="1" applyAlignment="1">
      <alignment horizontal="justify" vertical="center" wrapText="1"/>
    </xf>
    <xf numFmtId="0" fontId="43" fillId="0" borderId="23" xfId="0" applyFont="1" applyBorder="1" applyAlignment="1">
      <alignment horizontal="justify" vertical="center" wrapText="1"/>
    </xf>
    <xf numFmtId="3" fontId="27" fillId="0" borderId="23" xfId="0" applyNumberFormat="1" applyFont="1" applyBorder="1" applyAlignment="1">
      <alignment horizontal="right" vertical="center" wrapText="1"/>
    </xf>
    <xf numFmtId="0" fontId="29" fillId="0" borderId="28" xfId="0" applyFont="1" applyBorder="1" applyAlignment="1">
      <alignment horizontal="left" vertical="center" wrapText="1" indent="1"/>
    </xf>
    <xf numFmtId="14" fontId="29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3" fontId="29" fillId="0" borderId="23" xfId="0" applyNumberFormat="1" applyFont="1" applyBorder="1" applyAlignment="1">
      <alignment vertical="center" wrapText="1"/>
    </xf>
    <xf numFmtId="0" fontId="29" fillId="0" borderId="23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3" fontId="29" fillId="0" borderId="23" xfId="0" applyNumberFormat="1" applyFont="1" applyBorder="1" applyAlignment="1">
      <alignment horizontal="right" vertical="center" wrapText="1"/>
    </xf>
    <xf numFmtId="43" fontId="27" fillId="0" borderId="23" xfId="0" applyNumberFormat="1" applyFont="1" applyBorder="1" applyAlignment="1">
      <alignment horizontal="justify" vertical="center" wrapText="1"/>
    </xf>
    <xf numFmtId="168" fontId="27" fillId="0" borderId="23" xfId="0" applyNumberFormat="1" applyFont="1" applyBorder="1" applyAlignment="1">
      <alignment horizontal="justify" vertical="center" wrapText="1"/>
    </xf>
    <xf numFmtId="0" fontId="29" fillId="0" borderId="28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right" vertical="center" wrapText="1"/>
    </xf>
    <xf numFmtId="0" fontId="27" fillId="0" borderId="26" xfId="0" applyFont="1" applyBorder="1" applyAlignment="1">
      <alignment horizontal="justify" vertical="center" wrapText="1"/>
    </xf>
    <xf numFmtId="43" fontId="7" fillId="2" borderId="11" xfId="9" applyFont="1" applyFill="1" applyBorder="1"/>
    <xf numFmtId="4" fontId="13" fillId="2" borderId="11" xfId="7" applyNumberFormat="1" applyFont="1" applyFill="1" applyBorder="1"/>
    <xf numFmtId="4" fontId="21" fillId="2" borderId="11" xfId="7" applyNumberFormat="1" applyFont="1" applyFill="1" applyBorder="1"/>
    <xf numFmtId="43" fontId="13" fillId="2" borderId="11" xfId="7" applyFont="1" applyFill="1" applyBorder="1"/>
    <xf numFmtId="0" fontId="7" fillId="0" borderId="28" xfId="12" applyFont="1" applyBorder="1" applyAlignment="1">
      <alignment horizontal="left" vertical="center" indent="2"/>
    </xf>
    <xf numFmtId="0" fontId="22" fillId="0" borderId="0" xfId="10" applyFont="1"/>
    <xf numFmtId="4" fontId="22" fillId="0" borderId="0" xfId="10" applyNumberFormat="1" applyFont="1"/>
    <xf numFmtId="43" fontId="22" fillId="0" borderId="0" xfId="9" applyFont="1"/>
    <xf numFmtId="2" fontId="21" fillId="0" borderId="28" xfId="6" applyNumberFormat="1" applyFont="1" applyBorder="1" applyAlignment="1">
      <alignment horizontal="right" vertical="center"/>
    </xf>
    <xf numFmtId="2" fontId="11" fillId="0" borderId="28" xfId="3" applyNumberFormat="1" applyFont="1" applyBorder="1" applyAlignment="1">
      <alignment horizontal="right"/>
    </xf>
    <xf numFmtId="2" fontId="11" fillId="0" borderId="28" xfId="6" applyNumberFormat="1" applyFont="1" applyBorder="1" applyAlignment="1">
      <alignment horizontal="right" vertical="center"/>
    </xf>
    <xf numFmtId="2" fontId="11" fillId="0" borderId="23" xfId="6" applyNumberFormat="1" applyFont="1" applyBorder="1" applyAlignment="1">
      <alignment horizontal="right" vertical="center"/>
    </xf>
    <xf numFmtId="2" fontId="11" fillId="0" borderId="11" xfId="3" applyNumberFormat="1" applyFont="1" applyBorder="1" applyAlignment="1">
      <alignment horizontal="right"/>
    </xf>
    <xf numFmtId="1" fontId="11" fillId="0" borderId="23" xfId="6" applyNumberFormat="1" applyFont="1" applyBorder="1" applyAlignment="1">
      <alignment horizontal="right" vertical="center"/>
    </xf>
    <xf numFmtId="43" fontId="21" fillId="0" borderId="23" xfId="6" applyNumberFormat="1" applyFont="1" applyBorder="1" applyAlignment="1">
      <alignment horizontal="right" vertical="center"/>
    </xf>
    <xf numFmtId="4" fontId="21" fillId="0" borderId="20" xfId="6" applyNumberFormat="1" applyFont="1" applyBorder="1" applyAlignment="1">
      <alignment horizontal="right" vertical="center"/>
    </xf>
    <xf numFmtId="43" fontId="21" fillId="0" borderId="28" xfId="9" applyFont="1" applyBorder="1" applyAlignment="1">
      <alignment horizontal="right" vertical="center" wrapText="1"/>
    </xf>
    <xf numFmtId="43" fontId="12" fillId="0" borderId="11" xfId="6" applyNumberFormat="1" applyFont="1" applyBorder="1"/>
    <xf numFmtId="0" fontId="48" fillId="0" borderId="0" xfId="0" applyFont="1"/>
    <xf numFmtId="0" fontId="0" fillId="0" borderId="29" xfId="0" applyBorder="1"/>
    <xf numFmtId="0" fontId="0" fillId="0" borderId="22" xfId="0" applyBorder="1"/>
    <xf numFmtId="0" fontId="0" fillId="0" borderId="16" xfId="0" applyBorder="1"/>
    <xf numFmtId="0" fontId="0" fillId="0" borderId="23" xfId="0" applyBorder="1"/>
    <xf numFmtId="0" fontId="27" fillId="0" borderId="38" xfId="0" applyFont="1" applyBorder="1" applyAlignment="1">
      <alignment vertical="center" wrapText="1"/>
    </xf>
    <xf numFmtId="2" fontId="0" fillId="0" borderId="0" xfId="0" applyNumberFormat="1"/>
    <xf numFmtId="0" fontId="29" fillId="0" borderId="38" xfId="0" applyFont="1" applyBorder="1" applyAlignment="1">
      <alignment horizontal="left" vertical="center" wrapText="1" indent="2"/>
    </xf>
    <xf numFmtId="0" fontId="27" fillId="0" borderId="39" xfId="0" applyFont="1" applyBorder="1" applyAlignment="1">
      <alignment vertical="center" wrapText="1"/>
    </xf>
    <xf numFmtId="0" fontId="29" fillId="0" borderId="38" xfId="0" applyFont="1" applyBorder="1" applyAlignment="1">
      <alignment horizontal="left" vertical="center" wrapText="1" indent="1"/>
    </xf>
    <xf numFmtId="0" fontId="27" fillId="0" borderId="38" xfId="0" applyFont="1" applyBorder="1" applyAlignment="1">
      <alignment vertical="center"/>
    </xf>
    <xf numFmtId="0" fontId="29" fillId="0" borderId="38" xfId="0" applyFont="1" applyBorder="1" applyAlignment="1">
      <alignment horizontal="left" vertical="center" indent="1"/>
    </xf>
    <xf numFmtId="0" fontId="27" fillId="0" borderId="39" xfId="0" applyFont="1" applyBorder="1" applyAlignment="1">
      <alignment vertical="center"/>
    </xf>
    <xf numFmtId="0" fontId="29" fillId="0" borderId="38" xfId="0" applyFont="1" applyBorder="1" applyAlignment="1">
      <alignment vertical="center"/>
    </xf>
    <xf numFmtId="0" fontId="27" fillId="0" borderId="40" xfId="0" applyFont="1" applyBorder="1" applyAlignment="1">
      <alignment vertical="center"/>
    </xf>
    <xf numFmtId="3" fontId="32" fillId="0" borderId="41" xfId="0" applyNumberFormat="1" applyFont="1" applyBorder="1" applyAlignment="1" applyProtection="1">
      <alignment horizontal="right"/>
      <protection locked="0"/>
    </xf>
    <xf numFmtId="2" fontId="0" fillId="0" borderId="17" xfId="0" applyNumberFormat="1" applyBorder="1"/>
    <xf numFmtId="0" fontId="0" fillId="0" borderId="17" xfId="0" applyBorder="1"/>
    <xf numFmtId="0" fontId="0" fillId="0" borderId="26" xfId="0" applyBorder="1"/>
    <xf numFmtId="43" fontId="11" fillId="0" borderId="28" xfId="9" applyFont="1" applyBorder="1" applyAlignment="1">
      <alignment horizontal="right" vertical="center"/>
    </xf>
    <xf numFmtId="43" fontId="21" fillId="0" borderId="28" xfId="9" applyFont="1" applyBorder="1" applyAlignment="1">
      <alignment horizontal="right" vertical="center"/>
    </xf>
    <xf numFmtId="43" fontId="21" fillId="0" borderId="23" xfId="9" applyFont="1" applyBorder="1" applyAlignment="1">
      <alignment horizontal="right" vertical="center" wrapText="1"/>
    </xf>
    <xf numFmtId="43" fontId="11" fillId="0" borderId="28" xfId="9" applyFont="1" applyBorder="1" applyAlignment="1">
      <alignment horizontal="right"/>
    </xf>
    <xf numFmtId="43" fontId="21" fillId="0" borderId="23" xfId="9" applyFont="1" applyBorder="1" applyAlignment="1">
      <alignment horizontal="right" vertical="center"/>
    </xf>
    <xf numFmtId="43" fontId="11" fillId="0" borderId="23" xfId="9" applyFont="1" applyBorder="1" applyAlignment="1">
      <alignment horizontal="right" vertical="center"/>
    </xf>
    <xf numFmtId="43" fontId="21" fillId="0" borderId="20" xfId="9" applyFont="1" applyBorder="1" applyAlignment="1">
      <alignment horizontal="right" vertical="center"/>
    </xf>
    <xf numFmtId="43" fontId="13" fillId="2" borderId="11" xfId="9" applyFont="1" applyFill="1" applyBorder="1"/>
    <xf numFmtId="2" fontId="13" fillId="2" borderId="11" xfId="9" applyNumberFormat="1" applyFont="1" applyFill="1" applyBorder="1"/>
    <xf numFmtId="0" fontId="49" fillId="0" borderId="0" xfId="0" applyFont="1"/>
    <xf numFmtId="4" fontId="49" fillId="0" borderId="0" xfId="0" applyNumberFormat="1" applyFont="1"/>
    <xf numFmtId="43" fontId="13" fillId="2" borderId="11" xfId="9" applyFont="1" applyFill="1" applyBorder="1" applyAlignment="1">
      <alignment horizontal="right"/>
    </xf>
    <xf numFmtId="4" fontId="11" fillId="0" borderId="0" xfId="11" applyNumberFormat="1" applyFont="1"/>
    <xf numFmtId="0" fontId="11" fillId="0" borderId="0" xfId="11" applyFont="1"/>
    <xf numFmtId="4" fontId="24" fillId="0" borderId="28" xfId="5" applyNumberFormat="1" applyFont="1" applyFill="1" applyBorder="1" applyAlignment="1">
      <alignment horizontal="right" vertical="center"/>
    </xf>
    <xf numFmtId="4" fontId="22" fillId="0" borderId="28" xfId="11" applyNumberFormat="1" applyFont="1" applyBorder="1" applyAlignment="1">
      <alignment horizontal="right" vertical="center"/>
    </xf>
    <xf numFmtId="4" fontId="22" fillId="0" borderId="28" xfId="10" applyNumberFormat="1" applyFont="1" applyBorder="1" applyAlignment="1">
      <alignment horizontal="right" vertical="center"/>
    </xf>
    <xf numFmtId="4" fontId="22" fillId="0" borderId="0" xfId="6" applyNumberFormat="1" applyFont="1"/>
    <xf numFmtId="3" fontId="49" fillId="0" borderId="0" xfId="0" applyNumberFormat="1" applyFont="1"/>
    <xf numFmtId="4" fontId="23" fillId="0" borderId="0" xfId="10" applyNumberFormat="1" applyFont="1"/>
    <xf numFmtId="43" fontId="49" fillId="0" borderId="0" xfId="9" applyFont="1"/>
    <xf numFmtId="0" fontId="22" fillId="0" borderId="0" xfId="11" applyFont="1"/>
    <xf numFmtId="4" fontId="22" fillId="0" borderId="0" xfId="11" applyNumberFormat="1" applyFont="1"/>
    <xf numFmtId="0" fontId="22" fillId="0" borderId="0" xfId="11" applyFont="1" applyAlignment="1">
      <alignment vertical="center"/>
    </xf>
    <xf numFmtId="4" fontId="22" fillId="0" borderId="0" xfId="11" applyNumberFormat="1" applyFont="1" applyAlignment="1">
      <alignment vertical="center"/>
    </xf>
    <xf numFmtId="0" fontId="20" fillId="0" borderId="0" xfId="11" applyFont="1" applyAlignment="1">
      <alignment vertical="center"/>
    </xf>
    <xf numFmtId="0" fontId="22" fillId="0" borderId="0" xfId="10" applyFont="1" applyAlignment="1">
      <alignment vertical="center"/>
    </xf>
    <xf numFmtId="4" fontId="22" fillId="0" borderId="0" xfId="10" applyNumberFormat="1" applyFont="1" applyAlignment="1">
      <alignment vertical="center"/>
    </xf>
    <xf numFmtId="43" fontId="22" fillId="0" borderId="0" xfId="10" applyNumberFormat="1" applyFont="1"/>
    <xf numFmtId="4" fontId="50" fillId="0" borderId="0" xfId="6" applyNumberFormat="1" applyFont="1"/>
    <xf numFmtId="4" fontId="51" fillId="0" borderId="0" xfId="0" applyNumberFormat="1" applyFont="1"/>
    <xf numFmtId="0" fontId="46" fillId="5" borderId="2" xfId="1" applyFont="1" applyFill="1" applyBorder="1" applyAlignment="1">
      <alignment vertical="center"/>
    </xf>
    <xf numFmtId="0" fontId="46" fillId="5" borderId="35" xfId="1" applyFont="1" applyFill="1" applyBorder="1" applyAlignment="1">
      <alignment vertical="center"/>
    </xf>
    <xf numFmtId="3" fontId="0" fillId="0" borderId="23" xfId="0" applyNumberFormat="1" applyBorder="1"/>
    <xf numFmtId="3" fontId="32" fillId="0" borderId="44" xfId="0" applyNumberFormat="1" applyFont="1" applyBorder="1" applyAlignment="1" applyProtection="1">
      <alignment horizontal="right" wrapText="1"/>
      <protection locked="0"/>
    </xf>
    <xf numFmtId="3" fontId="28" fillId="0" borderId="44" xfId="0" applyNumberFormat="1" applyFont="1" applyBorder="1" applyAlignment="1" applyProtection="1">
      <alignment horizontal="right" wrapText="1"/>
      <protection locked="0"/>
    </xf>
    <xf numFmtId="3" fontId="32" fillId="0" borderId="44" xfId="0" applyNumberFormat="1" applyFont="1" applyBorder="1" applyAlignment="1" applyProtection="1">
      <alignment horizontal="right"/>
      <protection locked="0"/>
    </xf>
    <xf numFmtId="3" fontId="28" fillId="0" borderId="44" xfId="0" applyNumberFormat="1" applyFont="1" applyBorder="1" applyAlignment="1" applyProtection="1">
      <alignment horizontal="right"/>
      <protection locked="0"/>
    </xf>
    <xf numFmtId="3" fontId="32" fillId="0" borderId="45" xfId="0" applyNumberFormat="1" applyFont="1" applyBorder="1" applyAlignment="1" applyProtection="1">
      <alignment horizontal="right"/>
      <protection locked="0"/>
    </xf>
    <xf numFmtId="0" fontId="21" fillId="0" borderId="0" xfId="6" applyFont="1" applyAlignment="1">
      <alignment vertical="center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left" vertical="center" wrapText="1"/>
    </xf>
    <xf numFmtId="1" fontId="11" fillId="0" borderId="28" xfId="3" applyNumberFormat="1" applyFont="1" applyBorder="1" applyAlignment="1">
      <alignment horizontal="right"/>
    </xf>
    <xf numFmtId="43" fontId="21" fillId="0" borderId="28" xfId="6" applyNumberFormat="1" applyFont="1" applyBorder="1" applyAlignment="1">
      <alignment horizontal="right" vertical="center"/>
    </xf>
    <xf numFmtId="1" fontId="11" fillId="0" borderId="28" xfId="6" applyNumberFormat="1" applyFont="1" applyBorder="1" applyAlignment="1">
      <alignment horizontal="right" vertical="center"/>
    </xf>
    <xf numFmtId="43" fontId="0" fillId="0" borderId="0" xfId="9" applyFont="1" applyFill="1"/>
    <xf numFmtId="43" fontId="11" fillId="0" borderId="0" xfId="9" applyFont="1" applyFill="1"/>
    <xf numFmtId="4" fontId="6" fillId="0" borderId="28" xfId="11" applyNumberFormat="1" applyFont="1" applyBorder="1" applyAlignment="1">
      <alignment horizontal="right" vertical="center"/>
    </xf>
    <xf numFmtId="4" fontId="12" fillId="2" borderId="11" xfId="7" applyNumberFormat="1" applyFont="1" applyFill="1" applyBorder="1"/>
    <xf numFmtId="4" fontId="21" fillId="2" borderId="10" xfId="7" applyNumberFormat="1" applyFont="1" applyFill="1" applyBorder="1"/>
    <xf numFmtId="4" fontId="5" fillId="0" borderId="11" xfId="6" applyNumberFormat="1" applyFont="1" applyBorder="1"/>
    <xf numFmtId="43" fontId="13" fillId="0" borderId="11" xfId="7" applyFont="1" applyFill="1" applyBorder="1"/>
    <xf numFmtId="4" fontId="13" fillId="0" borderId="11" xfId="7" applyNumberFormat="1" applyFont="1" applyFill="1" applyBorder="1"/>
    <xf numFmtId="4" fontId="4" fillId="2" borderId="11" xfId="7" applyNumberFormat="1" applyFont="1" applyFill="1" applyBorder="1"/>
    <xf numFmtId="4" fontId="28" fillId="0" borderId="11" xfId="0" applyNumberFormat="1" applyFont="1" applyBorder="1" applyAlignment="1" applyProtection="1">
      <alignment horizontal="right"/>
      <protection locked="0"/>
    </xf>
    <xf numFmtId="4" fontId="52" fillId="0" borderId="11" xfId="0" applyNumberFormat="1" applyFont="1" applyBorder="1" applyAlignment="1" applyProtection="1">
      <alignment horizontal="right"/>
      <protection locked="0"/>
    </xf>
    <xf numFmtId="4" fontId="32" fillId="0" borderId="11" xfId="0" applyNumberFormat="1" applyFont="1" applyBorder="1" applyAlignment="1" applyProtection="1">
      <alignment horizontal="right"/>
      <protection locked="0"/>
    </xf>
    <xf numFmtId="4" fontId="32" fillId="0" borderId="41" xfId="0" applyNumberFormat="1" applyFont="1" applyBorder="1" applyAlignment="1" applyProtection="1">
      <alignment horizontal="right"/>
      <protection locked="0"/>
    </xf>
    <xf numFmtId="4" fontId="32" fillId="0" borderId="10" xfId="0" applyNumberFormat="1" applyFont="1" applyBorder="1" applyAlignment="1" applyProtection="1">
      <alignment horizontal="right"/>
      <protection locked="0"/>
    </xf>
    <xf numFmtId="4" fontId="32" fillId="0" borderId="10" xfId="0" applyNumberFormat="1" applyFont="1" applyBorder="1" applyAlignment="1" applyProtection="1">
      <alignment horizontal="right" wrapText="1"/>
      <protection locked="0"/>
    </xf>
    <xf numFmtId="4" fontId="28" fillId="0" borderId="11" xfId="8" applyNumberFormat="1" applyFont="1" applyFill="1" applyBorder="1" applyAlignment="1" applyProtection="1">
      <alignment horizontal="right" wrapText="1"/>
      <protection locked="0"/>
    </xf>
    <xf numFmtId="4" fontId="28" fillId="0" borderId="11" xfId="0" applyNumberFormat="1" applyFont="1" applyBorder="1" applyAlignment="1" applyProtection="1">
      <alignment horizontal="right" wrapText="1"/>
      <protection locked="0"/>
    </xf>
    <xf numFmtId="4" fontId="32" fillId="0" borderId="11" xfId="0" applyNumberFormat="1" applyFont="1" applyBorder="1" applyAlignment="1" applyProtection="1">
      <alignment horizontal="right" wrapText="1"/>
      <protection locked="0"/>
    </xf>
    <xf numFmtId="4" fontId="28" fillId="0" borderId="44" xfId="8" applyNumberFormat="1" applyFont="1" applyFill="1" applyBorder="1" applyAlignment="1" applyProtection="1">
      <alignment horizontal="right" wrapText="1"/>
      <protection locked="0"/>
    </xf>
    <xf numFmtId="4" fontId="28" fillId="0" borderId="44" xfId="0" applyNumberFormat="1" applyFont="1" applyBorder="1" applyAlignment="1" applyProtection="1">
      <alignment horizontal="right" wrapText="1"/>
      <protection locked="0"/>
    </xf>
    <xf numFmtId="4" fontId="32" fillId="0" borderId="44" xfId="0" applyNumberFormat="1" applyFont="1" applyBorder="1" applyAlignment="1" applyProtection="1">
      <alignment horizontal="right" wrapText="1"/>
      <protection locked="0"/>
    </xf>
    <xf numFmtId="4" fontId="32" fillId="0" borderId="45" xfId="0" applyNumberFormat="1" applyFont="1" applyBorder="1" applyAlignment="1" applyProtection="1">
      <alignment horizontal="right" wrapText="1"/>
      <protection locked="0"/>
    </xf>
    <xf numFmtId="4" fontId="28" fillId="0" borderId="44" xfId="0" applyNumberFormat="1" applyFont="1" applyBorder="1" applyAlignment="1" applyProtection="1">
      <alignment horizontal="right"/>
      <protection locked="0"/>
    </xf>
    <xf numFmtId="4" fontId="28" fillId="0" borderId="44" xfId="0" applyNumberFormat="1" applyFont="1" applyBorder="1" applyAlignment="1">
      <alignment horizontal="right"/>
    </xf>
    <xf numFmtId="4" fontId="32" fillId="0" borderId="44" xfId="0" applyNumberFormat="1" applyFont="1" applyBorder="1" applyAlignment="1" applyProtection="1">
      <alignment horizontal="right"/>
      <protection locked="0"/>
    </xf>
    <xf numFmtId="4" fontId="32" fillId="0" borderId="45" xfId="0" applyNumberFormat="1" applyFont="1" applyBorder="1" applyAlignment="1" applyProtection="1">
      <alignment horizontal="right"/>
      <protection locked="0"/>
    </xf>
    <xf numFmtId="4" fontId="52" fillId="0" borderId="44" xfId="0" applyNumberFormat="1" applyFont="1" applyBorder="1" applyAlignment="1" applyProtection="1">
      <alignment horizontal="right"/>
      <protection locked="0"/>
    </xf>
    <xf numFmtId="4" fontId="32" fillId="0" borderId="46" xfId="0" applyNumberFormat="1" applyFont="1" applyBorder="1" applyAlignment="1" applyProtection="1">
      <alignment horizontal="right"/>
      <protection locked="0"/>
    </xf>
    <xf numFmtId="4" fontId="3" fillId="2" borderId="11" xfId="7" applyNumberFormat="1" applyFont="1" applyFill="1" applyBorder="1"/>
    <xf numFmtId="4" fontId="3" fillId="2" borderId="10" xfId="7" applyNumberFormat="1" applyFont="1" applyFill="1" applyBorder="1"/>
    <xf numFmtId="4" fontId="3" fillId="2" borderId="4" xfId="7" applyNumberFormat="1" applyFont="1" applyFill="1" applyBorder="1"/>
    <xf numFmtId="3" fontId="21" fillId="2" borderId="5" xfId="7" applyNumberFormat="1" applyFont="1" applyFill="1" applyBorder="1"/>
    <xf numFmtId="0" fontId="27" fillId="4" borderId="27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7" fillId="4" borderId="37" xfId="0" applyFont="1" applyFill="1" applyBorder="1" applyAlignment="1">
      <alignment vertical="center"/>
    </xf>
    <xf numFmtId="3" fontId="27" fillId="4" borderId="14" xfId="0" applyNumberFormat="1" applyFont="1" applyFill="1" applyBorder="1" applyAlignment="1">
      <alignment horizontal="center" vertical="center" wrapText="1"/>
    </xf>
    <xf numFmtId="3" fontId="27" fillId="4" borderId="43" xfId="0" applyNumberFormat="1" applyFont="1" applyFill="1" applyBorder="1" applyAlignment="1">
      <alignment horizontal="center" vertical="center" wrapText="1"/>
    </xf>
    <xf numFmtId="3" fontId="27" fillId="4" borderId="14" xfId="0" applyNumberFormat="1" applyFont="1" applyFill="1" applyBorder="1" applyAlignment="1">
      <alignment horizontal="center" wrapText="1"/>
    </xf>
    <xf numFmtId="3" fontId="27" fillId="4" borderId="43" xfId="0" applyNumberFormat="1" applyFont="1" applyFill="1" applyBorder="1" applyAlignment="1">
      <alignment horizontal="center" wrapText="1"/>
    </xf>
    <xf numFmtId="0" fontId="2" fillId="2" borderId="11" xfId="6" applyFont="1" applyFill="1" applyBorder="1" applyAlignment="1">
      <alignment horizontal="left" wrapText="1" indent="2"/>
    </xf>
    <xf numFmtId="0" fontId="53" fillId="0" borderId="0" xfId="0" applyFont="1"/>
    <xf numFmtId="0" fontId="24" fillId="4" borderId="0" xfId="6" applyFont="1" applyFill="1" applyAlignment="1">
      <alignment horizontal="center" vertical="center"/>
    </xf>
    <xf numFmtId="0" fontId="24" fillId="4" borderId="17" xfId="6" applyFont="1" applyFill="1" applyBorder="1" applyAlignment="1">
      <alignment horizontal="center" vertical="center"/>
    </xf>
    <xf numFmtId="0" fontId="24" fillId="4" borderId="26" xfId="6" applyFont="1" applyFill="1" applyBorder="1" applyAlignment="1">
      <alignment horizontal="center" vertical="center" wrapText="1"/>
    </xf>
    <xf numFmtId="0" fontId="37" fillId="4" borderId="0" xfId="6" applyFont="1" applyFill="1" applyAlignment="1">
      <alignment horizontal="center" vertical="center"/>
    </xf>
    <xf numFmtId="0" fontId="39" fillId="4" borderId="30" xfId="5" applyFont="1" applyFill="1" applyBorder="1" applyAlignment="1">
      <alignment horizontal="center" vertical="center"/>
    </xf>
    <xf numFmtId="0" fontId="39" fillId="4" borderId="30" xfId="5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15" fillId="4" borderId="1" xfId="0" applyFont="1" applyFill="1" applyBorder="1"/>
    <xf numFmtId="0" fontId="17" fillId="4" borderId="2" xfId="1" applyFont="1" applyFill="1" applyBorder="1"/>
    <xf numFmtId="0" fontId="15" fillId="4" borderId="4" xfId="0" applyFont="1" applyFill="1" applyBorder="1"/>
    <xf numFmtId="3" fontId="18" fillId="4" borderId="0" xfId="1" applyNumberFormat="1" applyFont="1" applyFill="1"/>
    <xf numFmtId="0" fontId="18" fillId="4" borderId="0" xfId="1" applyFont="1" applyFill="1"/>
    <xf numFmtId="0" fontId="18" fillId="4" borderId="7" xfId="2" applyNumberFormat="1" applyFont="1" applyFill="1" applyBorder="1" applyAlignment="1">
      <alignment vertical="center"/>
    </xf>
    <xf numFmtId="0" fontId="16" fillId="4" borderId="6" xfId="0" applyFont="1" applyFill="1" applyBorder="1"/>
    <xf numFmtId="49" fontId="15" fillId="0" borderId="0" xfId="0" applyNumberFormat="1" applyFont="1" applyFill="1"/>
    <xf numFmtId="0" fontId="15" fillId="0" borderId="0" xfId="0" applyFont="1" applyFill="1"/>
    <xf numFmtId="0" fontId="18" fillId="0" borderId="0" xfId="1" applyFont="1" applyFill="1" applyAlignment="1">
      <alignment horizontal="right"/>
    </xf>
    <xf numFmtId="0" fontId="18" fillId="0" borderId="0" xfId="1" applyFont="1" applyFill="1" applyAlignment="1" applyProtection="1">
      <alignment horizontal="center"/>
      <protection locked="0"/>
    </xf>
    <xf numFmtId="0" fontId="21" fillId="4" borderId="14" xfId="6" applyFont="1" applyFill="1" applyBorder="1" applyAlignment="1">
      <alignment horizontal="center"/>
    </xf>
    <xf numFmtId="0" fontId="21" fillId="4" borderId="14" xfId="6" applyFont="1" applyFill="1" applyBorder="1" applyAlignment="1">
      <alignment horizontal="center" wrapText="1"/>
    </xf>
    <xf numFmtId="0" fontId="24" fillId="4" borderId="14" xfId="5" applyFont="1" applyFill="1" applyBorder="1" applyAlignment="1">
      <alignment horizontal="center" vertical="center"/>
    </xf>
    <xf numFmtId="0" fontId="24" fillId="4" borderId="14" xfId="5" applyFont="1" applyFill="1" applyBorder="1" applyAlignment="1">
      <alignment horizontal="center" vertical="center" wrapText="1"/>
    </xf>
    <xf numFmtId="0" fontId="24" fillId="4" borderId="10" xfId="5" applyFont="1" applyFill="1" applyBorder="1" applyAlignment="1">
      <alignment horizontal="center" vertical="center"/>
    </xf>
    <xf numFmtId="0" fontId="24" fillId="4" borderId="27" xfId="5" applyFont="1" applyFill="1" applyBorder="1" applyAlignment="1">
      <alignment horizontal="center" vertical="center"/>
    </xf>
    <xf numFmtId="0" fontId="24" fillId="4" borderId="27" xfId="5" applyFont="1" applyFill="1" applyBorder="1" applyAlignment="1">
      <alignment horizontal="center" vertical="center" wrapText="1"/>
    </xf>
    <xf numFmtId="3" fontId="27" fillId="6" borderId="23" xfId="0" applyNumberFormat="1" applyFont="1" applyFill="1" applyBorder="1" applyAlignment="1">
      <alignment wrapText="1"/>
    </xf>
    <xf numFmtId="3" fontId="27" fillId="6" borderId="23" xfId="0" applyNumberFormat="1" applyFont="1" applyFill="1" applyBorder="1" applyAlignment="1">
      <alignment horizontal="right" wrapText="1"/>
    </xf>
    <xf numFmtId="4" fontId="27" fillId="6" borderId="23" xfId="0" applyNumberFormat="1" applyFont="1" applyFill="1" applyBorder="1" applyAlignment="1">
      <alignment wrapText="1"/>
    </xf>
    <xf numFmtId="0" fontId="27" fillId="4" borderId="22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vertical="center" wrapText="1"/>
    </xf>
    <xf numFmtId="3" fontId="32" fillId="6" borderId="11" xfId="0" applyNumberFormat="1" applyFont="1" applyFill="1" applyBorder="1" applyAlignment="1" applyProtection="1">
      <alignment horizontal="right" wrapText="1"/>
      <protection locked="0"/>
    </xf>
    <xf numFmtId="3" fontId="28" fillId="6" borderId="11" xfId="0" applyNumberFormat="1" applyFont="1" applyFill="1" applyBorder="1" applyAlignment="1" applyProtection="1">
      <alignment horizontal="right" wrapText="1"/>
      <protection locked="0"/>
    </xf>
    <xf numFmtId="3" fontId="28" fillId="6" borderId="11" xfId="0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>
      <alignment horizontal="center"/>
    </xf>
    <xf numFmtId="0" fontId="18" fillId="4" borderId="9" xfId="1" applyFont="1" applyFill="1" applyBorder="1" applyAlignment="1">
      <alignment horizontal="center" vertical="center" wrapText="1"/>
    </xf>
    <xf numFmtId="0" fontId="18" fillId="4" borderId="10" xfId="1" applyFont="1" applyFill="1" applyBorder="1" applyAlignment="1">
      <alignment horizontal="center" vertical="center" wrapText="1"/>
    </xf>
    <xf numFmtId="0" fontId="18" fillId="4" borderId="0" xfId="1" applyFont="1" applyFill="1" applyAlignment="1">
      <alignment horizontal="center"/>
    </xf>
    <xf numFmtId="0" fontId="18" fillId="4" borderId="5" xfId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0" fontId="18" fillId="4" borderId="3" xfId="1" applyFont="1" applyFill="1" applyBorder="1" applyAlignment="1">
      <alignment horizontal="center"/>
    </xf>
    <xf numFmtId="0" fontId="18" fillId="4" borderId="2" xfId="3" applyFont="1" applyFill="1" applyBorder="1" applyAlignment="1">
      <alignment vertical="center"/>
    </xf>
    <xf numFmtId="0" fontId="18" fillId="4" borderId="3" xfId="3" applyFont="1" applyFill="1" applyBorder="1" applyAlignment="1">
      <alignment vertical="center"/>
    </xf>
    <xf numFmtId="0" fontId="18" fillId="4" borderId="7" xfId="3" applyFont="1" applyFill="1" applyBorder="1" applyAlignment="1">
      <alignment vertical="center"/>
    </xf>
    <xf numFmtId="0" fontId="18" fillId="4" borderId="8" xfId="3" applyFont="1" applyFill="1" applyBorder="1" applyAlignment="1">
      <alignment vertical="center"/>
    </xf>
    <xf numFmtId="0" fontId="18" fillId="4" borderId="1" xfId="3" applyFont="1" applyFill="1" applyBorder="1" applyAlignment="1">
      <alignment horizontal="right" vertical="top"/>
    </xf>
    <xf numFmtId="0" fontId="18" fillId="4" borderId="6" xfId="3" applyFont="1" applyFill="1" applyBorder="1" applyAlignment="1">
      <alignment horizontal="right" vertical="top"/>
    </xf>
    <xf numFmtId="0" fontId="18" fillId="4" borderId="7" xfId="1" applyFont="1" applyFill="1" applyBorder="1" applyAlignment="1" applyProtection="1">
      <alignment horizontal="center"/>
      <protection locked="0"/>
    </xf>
    <xf numFmtId="0" fontId="18" fillId="4" borderId="7" xfId="2" applyNumberFormat="1" applyFont="1" applyFill="1" applyBorder="1" applyAlignment="1">
      <alignment horizontal="center" vertical="center"/>
    </xf>
    <xf numFmtId="0" fontId="18" fillId="4" borderId="8" xfId="2" applyNumberFormat="1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20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horizontal="justify" vertical="center" wrapText="1"/>
    </xf>
    <xf numFmtId="0" fontId="27" fillId="0" borderId="22" xfId="0" applyFont="1" applyBorder="1" applyAlignment="1">
      <alignment horizontal="justify" vertical="center" wrapText="1"/>
    </xf>
    <xf numFmtId="0" fontId="27" fillId="0" borderId="16" xfId="0" applyFont="1" applyBorder="1" applyAlignment="1">
      <alignment horizontal="justify" vertical="center" wrapText="1"/>
    </xf>
    <xf numFmtId="0" fontId="27" fillId="0" borderId="23" xfId="0" applyFont="1" applyBorder="1" applyAlignment="1">
      <alignment horizontal="justify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27" fillId="4" borderId="25" xfId="0" applyFont="1" applyFill="1" applyBorder="1" applyAlignment="1">
      <alignment horizontal="center" vertical="center" wrapText="1"/>
    </xf>
    <xf numFmtId="0" fontId="27" fillId="4" borderId="26" xfId="0" applyFont="1" applyFill="1" applyBorder="1" applyAlignment="1">
      <alignment horizontal="center" vertical="center" wrapText="1"/>
    </xf>
    <xf numFmtId="0" fontId="29" fillId="0" borderId="29" xfId="0" applyFont="1" applyBorder="1" applyAlignment="1">
      <alignment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7" fillId="4" borderId="28" xfId="0" applyFont="1" applyFill="1" applyBorder="1" applyAlignment="1">
      <alignment horizontal="center" vertical="center" wrapText="1"/>
    </xf>
    <xf numFmtId="0" fontId="43" fillId="0" borderId="25" xfId="0" applyFont="1" applyBorder="1" applyAlignment="1">
      <alignment horizontal="justify" vertical="center" wrapText="1"/>
    </xf>
    <xf numFmtId="0" fontId="43" fillId="0" borderId="26" xfId="0" applyFont="1" applyBorder="1" applyAlignment="1">
      <alignment horizontal="justify" vertical="center" wrapText="1"/>
    </xf>
    <xf numFmtId="0" fontId="43" fillId="0" borderId="16" xfId="0" applyFont="1" applyBorder="1" applyAlignment="1">
      <alignment horizontal="justify" vertical="center" wrapText="1"/>
    </xf>
    <xf numFmtId="0" fontId="43" fillId="0" borderId="23" xfId="0" applyFont="1" applyBorder="1" applyAlignment="1">
      <alignment horizontal="justify" vertical="center" wrapText="1"/>
    </xf>
    <xf numFmtId="0" fontId="47" fillId="0" borderId="16" xfId="0" applyFont="1" applyBorder="1" applyAlignment="1">
      <alignment horizontal="justify" vertical="center"/>
    </xf>
    <xf numFmtId="0" fontId="47" fillId="0" borderId="23" xfId="0" applyFont="1" applyBorder="1" applyAlignment="1">
      <alignment horizontal="justify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2" fontId="27" fillId="4" borderId="16" xfId="0" applyNumberFormat="1" applyFont="1" applyFill="1" applyBorder="1" applyAlignment="1">
      <alignment horizontal="center" vertical="center"/>
    </xf>
    <xf numFmtId="2" fontId="27" fillId="4" borderId="0" xfId="0" applyNumberFormat="1" applyFont="1" applyFill="1" applyAlignment="1">
      <alignment horizontal="center" vertical="center"/>
    </xf>
    <xf numFmtId="2" fontId="27" fillId="4" borderId="23" xfId="0" applyNumberFormat="1" applyFont="1" applyFill="1" applyBorder="1" applyAlignment="1">
      <alignment horizontal="center" vertical="center"/>
    </xf>
    <xf numFmtId="0" fontId="27" fillId="4" borderId="36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42" xfId="0" applyFont="1" applyFill="1" applyBorder="1" applyAlignment="1">
      <alignment horizontal="center" vertical="center"/>
    </xf>
    <xf numFmtId="0" fontId="46" fillId="4" borderId="34" xfId="1" applyFont="1" applyFill="1" applyBorder="1" applyAlignment="1">
      <alignment horizontal="center" vertical="center"/>
    </xf>
    <xf numFmtId="0" fontId="46" fillId="4" borderId="2" xfId="1" applyFont="1" applyFill="1" applyBorder="1" applyAlignment="1">
      <alignment horizontal="center" vertical="center"/>
    </xf>
    <xf numFmtId="0" fontId="46" fillId="4" borderId="35" xfId="1" applyFont="1" applyFill="1" applyBorder="1" applyAlignment="1">
      <alignment horizontal="center" vertical="center"/>
    </xf>
    <xf numFmtId="0" fontId="8" fillId="2" borderId="0" xfId="6" applyFont="1" applyFill="1" applyAlignment="1">
      <alignment horizontal="left" wrapText="1"/>
    </xf>
    <xf numFmtId="0" fontId="13" fillId="2" borderId="0" xfId="6" applyFill="1" applyAlignment="1">
      <alignment horizontal="left" wrapText="1"/>
    </xf>
    <xf numFmtId="0" fontId="10" fillId="2" borderId="0" xfId="6" applyFont="1" applyFill="1" applyAlignment="1">
      <alignment horizontal="left" wrapText="1"/>
    </xf>
    <xf numFmtId="0" fontId="53" fillId="0" borderId="7" xfId="0" applyFont="1" applyBorder="1" applyAlignment="1">
      <alignment horizontal="center"/>
    </xf>
    <xf numFmtId="0" fontId="21" fillId="4" borderId="14" xfId="6" applyFont="1" applyFill="1" applyBorder="1" applyAlignment="1">
      <alignment horizontal="center" vertical="center" wrapText="1"/>
    </xf>
    <xf numFmtId="3" fontId="21" fillId="4" borderId="14" xfId="6" applyNumberFormat="1" applyFont="1" applyFill="1" applyBorder="1" applyAlignment="1">
      <alignment horizontal="center"/>
    </xf>
    <xf numFmtId="0" fontId="21" fillId="4" borderId="14" xfId="6" applyFont="1" applyFill="1" applyBorder="1" applyAlignment="1">
      <alignment horizontal="center"/>
    </xf>
    <xf numFmtId="0" fontId="21" fillId="4" borderId="6" xfId="6" applyFont="1" applyFill="1" applyBorder="1" applyAlignment="1">
      <alignment horizontal="center"/>
    </xf>
    <xf numFmtId="0" fontId="21" fillId="4" borderId="7" xfId="6" applyFont="1" applyFill="1" applyBorder="1" applyAlignment="1">
      <alignment horizontal="center"/>
    </xf>
    <xf numFmtId="0" fontId="21" fillId="4" borderId="8" xfId="6" applyFont="1" applyFill="1" applyBorder="1" applyAlignment="1">
      <alignment horizontal="center"/>
    </xf>
    <xf numFmtId="2" fontId="21" fillId="4" borderId="4" xfId="6" applyNumberFormat="1" applyFont="1" applyFill="1" applyBorder="1" applyAlignment="1">
      <alignment horizontal="center"/>
    </xf>
    <xf numFmtId="0" fontId="21" fillId="4" borderId="0" xfId="6" applyFont="1" applyFill="1" applyAlignment="1">
      <alignment horizontal="center"/>
    </xf>
    <xf numFmtId="0" fontId="21" fillId="4" borderId="5" xfId="6" applyFont="1" applyFill="1" applyBorder="1" applyAlignment="1">
      <alignment horizontal="center"/>
    </xf>
    <xf numFmtId="0" fontId="21" fillId="4" borderId="4" xfId="6" applyFont="1" applyFill="1" applyBorder="1" applyAlignment="1">
      <alignment horizontal="center"/>
    </xf>
    <xf numFmtId="0" fontId="21" fillId="4" borderId="1" xfId="6" applyFont="1" applyFill="1" applyBorder="1" applyAlignment="1">
      <alignment horizontal="center"/>
    </xf>
    <xf numFmtId="0" fontId="21" fillId="4" borderId="2" xfId="6" applyFont="1" applyFill="1" applyBorder="1" applyAlignment="1">
      <alignment horizontal="center"/>
    </xf>
    <xf numFmtId="0" fontId="21" fillId="4" borderId="3" xfId="6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4" xfId="6" applyFont="1" applyBorder="1" applyAlignment="1">
      <alignment horizontal="left" wrapText="1"/>
    </xf>
    <xf numFmtId="0" fontId="21" fillId="0" borderId="5" xfId="6" applyFont="1" applyBorder="1" applyAlignment="1">
      <alignment horizontal="left" wrapText="1"/>
    </xf>
    <xf numFmtId="165" fontId="24" fillId="4" borderId="1" xfId="5" applyNumberFormat="1" applyFont="1" applyFill="1" applyBorder="1" applyAlignment="1" applyProtection="1">
      <alignment horizontal="center"/>
    </xf>
    <xf numFmtId="165" fontId="24" fillId="4" borderId="2" xfId="5" applyNumberFormat="1" applyFont="1" applyFill="1" applyBorder="1" applyAlignment="1" applyProtection="1">
      <alignment horizontal="center"/>
    </xf>
    <xf numFmtId="165" fontId="24" fillId="4" borderId="3" xfId="5" applyNumberFormat="1" applyFont="1" applyFill="1" applyBorder="1" applyAlignment="1" applyProtection="1">
      <alignment horizontal="center"/>
    </xf>
    <xf numFmtId="165" fontId="24" fillId="4" borderId="4" xfId="5" applyNumberFormat="1" applyFont="1" applyFill="1" applyBorder="1" applyAlignment="1" applyProtection="1">
      <alignment horizontal="center"/>
      <protection locked="0"/>
    </xf>
    <xf numFmtId="165" fontId="24" fillId="4" borderId="0" xfId="5" applyNumberFormat="1" applyFont="1" applyFill="1" applyBorder="1" applyAlignment="1" applyProtection="1">
      <alignment horizontal="center"/>
      <protection locked="0"/>
    </xf>
    <xf numFmtId="165" fontId="24" fillId="4" borderId="5" xfId="5" applyNumberFormat="1" applyFont="1" applyFill="1" applyBorder="1" applyAlignment="1" applyProtection="1">
      <alignment horizontal="center"/>
      <protection locked="0"/>
    </xf>
    <xf numFmtId="165" fontId="24" fillId="4" borderId="4" xfId="5" applyNumberFormat="1" applyFont="1" applyFill="1" applyBorder="1" applyAlignment="1" applyProtection="1">
      <alignment horizontal="center"/>
    </xf>
    <xf numFmtId="165" fontId="24" fillId="4" borderId="0" xfId="5" applyNumberFormat="1" applyFont="1" applyFill="1" applyBorder="1" applyAlignment="1" applyProtection="1">
      <alignment horizontal="center"/>
    </xf>
    <xf numFmtId="165" fontId="24" fillId="4" borderId="5" xfId="5" applyNumberFormat="1" applyFont="1" applyFill="1" applyBorder="1" applyAlignment="1" applyProtection="1">
      <alignment horizontal="center"/>
    </xf>
    <xf numFmtId="165" fontId="24" fillId="4" borderId="6" xfId="5" applyNumberFormat="1" applyFont="1" applyFill="1" applyBorder="1" applyAlignment="1" applyProtection="1">
      <alignment horizontal="center"/>
    </xf>
    <xf numFmtId="165" fontId="24" fillId="4" borderId="7" xfId="5" applyNumberFormat="1" applyFont="1" applyFill="1" applyBorder="1" applyAlignment="1" applyProtection="1">
      <alignment horizontal="center"/>
    </xf>
    <xf numFmtId="165" fontId="24" fillId="4" borderId="8" xfId="5" applyNumberFormat="1" applyFont="1" applyFill="1" applyBorder="1" applyAlignment="1" applyProtection="1">
      <alignment horizontal="center"/>
    </xf>
    <xf numFmtId="0" fontId="24" fillId="4" borderId="1" xfId="5" applyFont="1" applyFill="1" applyBorder="1" applyAlignment="1">
      <alignment horizontal="center" vertical="center"/>
    </xf>
    <xf numFmtId="0" fontId="24" fillId="4" borderId="3" xfId="5" applyFont="1" applyFill="1" applyBorder="1" applyAlignment="1">
      <alignment horizontal="center" vertical="center"/>
    </xf>
    <xf numFmtId="0" fontId="24" fillId="4" borderId="4" xfId="5" applyFont="1" applyFill="1" applyBorder="1" applyAlignment="1">
      <alignment horizontal="center" vertical="center"/>
    </xf>
    <xf numFmtId="0" fontId="24" fillId="4" borderId="5" xfId="5" applyFont="1" applyFill="1" applyBorder="1" applyAlignment="1">
      <alignment horizontal="center" vertical="center"/>
    </xf>
    <xf numFmtId="0" fontId="24" fillId="4" borderId="6" xfId="5" applyFont="1" applyFill="1" applyBorder="1" applyAlignment="1">
      <alignment horizontal="center" vertical="center"/>
    </xf>
    <xf numFmtId="0" fontId="24" fillId="4" borderId="8" xfId="5" applyFont="1" applyFill="1" applyBorder="1" applyAlignment="1">
      <alignment horizontal="center" vertical="center"/>
    </xf>
    <xf numFmtId="0" fontId="24" fillId="4" borderId="12" xfId="5" applyFont="1" applyFill="1" applyBorder="1" applyAlignment="1">
      <alignment horizontal="center" vertical="center"/>
    </xf>
    <xf numFmtId="0" fontId="24" fillId="4" borderId="13" xfId="5" applyFont="1" applyFill="1" applyBorder="1" applyAlignment="1">
      <alignment horizontal="center" vertical="center"/>
    </xf>
    <xf numFmtId="0" fontId="24" fillId="4" borderId="9" xfId="5" applyFont="1" applyFill="1" applyBorder="1" applyAlignment="1">
      <alignment horizontal="center" vertical="center"/>
    </xf>
    <xf numFmtId="0" fontId="24" fillId="4" borderId="10" xfId="5" applyFont="1" applyFill="1" applyBorder="1" applyAlignment="1">
      <alignment horizontal="center" vertical="center"/>
    </xf>
    <xf numFmtId="0" fontId="24" fillId="4" borderId="24" xfId="5" applyFont="1" applyFill="1" applyBorder="1" applyAlignment="1">
      <alignment horizontal="center" vertical="center"/>
    </xf>
    <xf numFmtId="0" fontId="24" fillId="4" borderId="27" xfId="5" applyFont="1" applyFill="1" applyBorder="1" applyAlignment="1">
      <alignment horizontal="center" vertical="center"/>
    </xf>
    <xf numFmtId="0" fontId="24" fillId="4" borderId="30" xfId="5" applyFont="1" applyFill="1" applyBorder="1" applyAlignment="1">
      <alignment horizontal="center" vertical="center"/>
    </xf>
    <xf numFmtId="165" fontId="24" fillId="4" borderId="21" xfId="5" applyNumberFormat="1" applyFont="1" applyFill="1" applyBorder="1" applyAlignment="1" applyProtection="1">
      <alignment horizontal="center"/>
    </xf>
    <xf numFmtId="165" fontId="24" fillId="4" borderId="29" xfId="5" applyNumberFormat="1" applyFont="1" applyFill="1" applyBorder="1" applyAlignment="1" applyProtection="1">
      <alignment horizontal="center"/>
    </xf>
    <xf numFmtId="165" fontId="24" fillId="4" borderId="22" xfId="5" applyNumberFormat="1" applyFont="1" applyFill="1" applyBorder="1" applyAlignment="1" applyProtection="1">
      <alignment horizontal="center"/>
    </xf>
    <xf numFmtId="165" fontId="24" fillId="4" borderId="16" xfId="5" applyNumberFormat="1" applyFont="1" applyFill="1" applyBorder="1" applyAlignment="1" applyProtection="1">
      <alignment horizontal="center"/>
      <protection locked="0"/>
    </xf>
    <xf numFmtId="165" fontId="24" fillId="4" borderId="23" xfId="5" applyNumberFormat="1" applyFont="1" applyFill="1" applyBorder="1" applyAlignment="1" applyProtection="1">
      <alignment horizontal="center"/>
      <protection locked="0"/>
    </xf>
    <xf numFmtId="165" fontId="24" fillId="4" borderId="16" xfId="5" applyNumberFormat="1" applyFont="1" applyFill="1" applyBorder="1" applyAlignment="1" applyProtection="1">
      <alignment horizontal="center"/>
    </xf>
    <xf numFmtId="165" fontId="24" fillId="4" borderId="23" xfId="5" applyNumberFormat="1" applyFont="1" applyFill="1" applyBorder="1" applyAlignment="1" applyProtection="1">
      <alignment horizontal="center"/>
    </xf>
    <xf numFmtId="165" fontId="24" fillId="4" borderId="25" xfId="5" applyNumberFormat="1" applyFont="1" applyFill="1" applyBorder="1" applyAlignment="1" applyProtection="1">
      <alignment horizontal="center"/>
    </xf>
    <xf numFmtId="165" fontId="24" fillId="4" borderId="17" xfId="5" applyNumberFormat="1" applyFont="1" applyFill="1" applyBorder="1" applyAlignment="1" applyProtection="1">
      <alignment horizontal="center"/>
    </xf>
    <xf numFmtId="165" fontId="24" fillId="4" borderId="26" xfId="5" applyNumberFormat="1" applyFont="1" applyFill="1" applyBorder="1" applyAlignment="1" applyProtection="1">
      <alignment horizontal="center"/>
    </xf>
    <xf numFmtId="0" fontId="21" fillId="0" borderId="21" xfId="6" applyFont="1" applyBorder="1" applyAlignment="1">
      <alignment horizontal="justify" vertical="center" wrapText="1"/>
    </xf>
    <xf numFmtId="0" fontId="21" fillId="0" borderId="31" xfId="6" applyFont="1" applyBorder="1" applyAlignment="1">
      <alignment horizontal="justify" vertical="center" wrapText="1"/>
    </xf>
    <xf numFmtId="0" fontId="24" fillId="4" borderId="21" xfId="6" applyFont="1" applyFill="1" applyBorder="1" applyAlignment="1">
      <alignment horizontal="center" vertical="center"/>
    </xf>
    <xf numFmtId="0" fontId="24" fillId="4" borderId="29" xfId="6" applyFont="1" applyFill="1" applyBorder="1" applyAlignment="1">
      <alignment horizontal="center" vertical="center"/>
    </xf>
    <xf numFmtId="0" fontId="24" fillId="4" borderId="31" xfId="6" applyFont="1" applyFill="1" applyBorder="1" applyAlignment="1">
      <alignment horizontal="center" vertical="center"/>
    </xf>
    <xf numFmtId="0" fontId="24" fillId="4" borderId="16" xfId="6" applyFont="1" applyFill="1" applyBorder="1" applyAlignment="1">
      <alignment horizontal="center" vertical="center"/>
    </xf>
    <xf numFmtId="0" fontId="24" fillId="4" borderId="0" xfId="6" applyFont="1" applyFill="1" applyAlignment="1">
      <alignment horizontal="center" vertical="center"/>
    </xf>
    <xf numFmtId="0" fontId="24" fillId="4" borderId="32" xfId="6" applyFont="1" applyFill="1" applyBorder="1" applyAlignment="1">
      <alignment horizontal="center" vertical="center"/>
    </xf>
    <xf numFmtId="0" fontId="24" fillId="4" borderId="25" xfId="6" applyFont="1" applyFill="1" applyBorder="1" applyAlignment="1">
      <alignment horizontal="center" vertical="center"/>
    </xf>
    <xf numFmtId="0" fontId="24" fillId="4" borderId="17" xfId="6" applyFont="1" applyFill="1" applyBorder="1" applyAlignment="1">
      <alignment horizontal="center" vertical="center"/>
    </xf>
    <xf numFmtId="0" fontId="24" fillId="4" borderId="33" xfId="6" applyFont="1" applyFill="1" applyBorder="1" applyAlignment="1">
      <alignment horizontal="center" vertical="center"/>
    </xf>
    <xf numFmtId="0" fontId="24" fillId="4" borderId="22" xfId="6" applyFont="1" applyFill="1" applyBorder="1" applyAlignment="1">
      <alignment horizontal="center" vertical="center"/>
    </xf>
    <xf numFmtId="0" fontId="24" fillId="4" borderId="26" xfId="6" applyFont="1" applyFill="1" applyBorder="1" applyAlignment="1">
      <alignment horizontal="center" vertical="center"/>
    </xf>
    <xf numFmtId="0" fontId="24" fillId="4" borderId="18" xfId="6" applyFont="1" applyFill="1" applyBorder="1" applyAlignment="1">
      <alignment horizontal="center" vertical="center" wrapText="1"/>
    </xf>
    <xf numFmtId="0" fontId="24" fillId="4" borderId="19" xfId="6" applyFont="1" applyFill="1" applyBorder="1" applyAlignment="1">
      <alignment horizontal="center" vertical="center" wrapText="1"/>
    </xf>
    <xf numFmtId="0" fontId="24" fillId="4" borderId="20" xfId="6" applyFont="1" applyFill="1" applyBorder="1" applyAlignment="1">
      <alignment horizontal="center" vertical="center" wrapText="1"/>
    </xf>
    <xf numFmtId="0" fontId="24" fillId="4" borderId="24" xfId="6" applyFont="1" applyFill="1" applyBorder="1" applyAlignment="1">
      <alignment horizontal="center" vertical="center" wrapText="1"/>
    </xf>
    <xf numFmtId="0" fontId="24" fillId="4" borderId="27" xfId="6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37" fillId="4" borderId="24" xfId="6" applyFont="1" applyFill="1" applyBorder="1" applyAlignment="1">
      <alignment horizontal="center" vertical="center"/>
    </xf>
    <xf numFmtId="0" fontId="37" fillId="4" borderId="27" xfId="6" applyFont="1" applyFill="1" applyBorder="1" applyAlignment="1">
      <alignment horizontal="center" vertical="center"/>
    </xf>
    <xf numFmtId="0" fontId="39" fillId="4" borderId="30" xfId="5" applyFont="1" applyFill="1" applyBorder="1" applyAlignment="1">
      <alignment horizontal="center" vertical="center"/>
    </xf>
    <xf numFmtId="0" fontId="37" fillId="4" borderId="21" xfId="6" applyFont="1" applyFill="1" applyBorder="1" applyAlignment="1">
      <alignment horizontal="center" vertical="center"/>
    </xf>
    <xf numFmtId="0" fontId="37" fillId="4" borderId="29" xfId="6" applyFont="1" applyFill="1" applyBorder="1" applyAlignment="1">
      <alignment horizontal="center" vertical="center"/>
    </xf>
    <xf numFmtId="0" fontId="37" fillId="4" borderId="22" xfId="6" applyFont="1" applyFill="1" applyBorder="1" applyAlignment="1">
      <alignment horizontal="center" vertical="center"/>
    </xf>
    <xf numFmtId="0" fontId="37" fillId="4" borderId="16" xfId="6" applyFont="1" applyFill="1" applyBorder="1" applyAlignment="1">
      <alignment horizontal="center" vertical="center"/>
    </xf>
    <xf numFmtId="0" fontId="37" fillId="4" borderId="0" xfId="6" applyFont="1" applyFill="1" applyAlignment="1">
      <alignment horizontal="center" vertical="center"/>
    </xf>
    <xf numFmtId="0" fontId="37" fillId="4" borderId="23" xfId="6" applyFont="1" applyFill="1" applyBorder="1" applyAlignment="1">
      <alignment horizontal="center" vertical="center"/>
    </xf>
    <xf numFmtId="0" fontId="37" fillId="4" borderId="25" xfId="6" applyFont="1" applyFill="1" applyBorder="1" applyAlignment="1">
      <alignment horizontal="center" vertical="center"/>
    </xf>
    <xf numFmtId="0" fontId="37" fillId="4" borderId="17" xfId="6" applyFont="1" applyFill="1" applyBorder="1" applyAlignment="1">
      <alignment horizontal="center" vertical="center"/>
    </xf>
    <xf numFmtId="0" fontId="37" fillId="4" borderId="26" xfId="6" applyFont="1" applyFill="1" applyBorder="1" applyAlignment="1">
      <alignment horizontal="center" vertical="center"/>
    </xf>
  </cellXfs>
  <cellStyles count="13">
    <cellStyle name="=C:\WINNT\SYSTEM32\COMMAND.COM" xfId="2" xr:uid="{00000000-0005-0000-0000-000000000000}"/>
    <cellStyle name="Énfasis3" xfId="5" builtinId="37"/>
    <cellStyle name="Millares" xfId="9" builtinId="3"/>
    <cellStyle name="Millares 2" xfId="7" xr:uid="{00000000-0005-0000-0000-000003000000}"/>
    <cellStyle name="Millares 6" xfId="4" xr:uid="{00000000-0005-0000-0000-000004000000}"/>
    <cellStyle name="Moneda" xfId="8" builtinId="4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 2" xfId="12" xr:uid="{00000000-0005-0000-0000-00000A000000}"/>
    <cellStyle name="Normal 4" xfId="11" xr:uid="{00000000-0005-0000-0000-00000B000000}"/>
    <cellStyle name="Normal 4 2" xfId="10" xr:uid="{00000000-0005-0000-0000-00000C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opLeftCell="B49" zoomScale="120" zoomScaleNormal="120" zoomScaleSheetLayoutView="100" workbookViewId="0">
      <selection activeCell="L72" sqref="L72"/>
    </sheetView>
  </sheetViews>
  <sheetFormatPr baseColWidth="10" defaultColWidth="11.42578125" defaultRowHeight="11.25"/>
  <cols>
    <col min="1" max="1" width="7.7109375" style="27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76"/>
      <c r="B1" s="323"/>
      <c r="C1" s="324"/>
      <c r="D1" s="324"/>
      <c r="E1" s="354" t="s">
        <v>497</v>
      </c>
      <c r="F1" s="354"/>
      <c r="G1" s="354"/>
      <c r="H1" s="354"/>
      <c r="I1" s="354"/>
      <c r="J1" s="354"/>
      <c r="K1" s="354"/>
      <c r="L1" s="354"/>
      <c r="M1" s="355"/>
    </row>
    <row r="2" spans="1:13" ht="13.9" customHeight="1">
      <c r="A2" s="77"/>
      <c r="B2" s="325"/>
      <c r="C2" s="326"/>
      <c r="D2" s="326"/>
      <c r="E2" s="352" t="s">
        <v>126</v>
      </c>
      <c r="F2" s="352"/>
      <c r="G2" s="352"/>
      <c r="H2" s="352"/>
      <c r="I2" s="352"/>
      <c r="J2" s="352"/>
      <c r="K2" s="352"/>
      <c r="L2" s="352"/>
      <c r="M2" s="353"/>
    </row>
    <row r="3" spans="1:13" ht="13.9" customHeight="1">
      <c r="A3" s="77"/>
      <c r="B3" s="325"/>
      <c r="C3" s="327"/>
      <c r="D3" s="327"/>
      <c r="E3" s="352" t="s">
        <v>545</v>
      </c>
      <c r="F3" s="352"/>
      <c r="G3" s="352"/>
      <c r="H3" s="352"/>
      <c r="I3" s="352"/>
      <c r="J3" s="352"/>
      <c r="K3" s="352"/>
      <c r="L3" s="352"/>
      <c r="M3" s="353"/>
    </row>
    <row r="4" spans="1:13" ht="14.25" customHeight="1">
      <c r="A4" s="78"/>
      <c r="B4" s="74"/>
      <c r="C4" s="328"/>
      <c r="D4" s="328"/>
      <c r="E4" s="363" t="s">
        <v>4</v>
      </c>
      <c r="F4" s="363"/>
      <c r="G4" s="363"/>
      <c r="H4" s="363"/>
      <c r="I4" s="363"/>
      <c r="J4" s="363"/>
      <c r="K4" s="363"/>
      <c r="L4" s="363"/>
      <c r="M4" s="364"/>
    </row>
    <row r="5" spans="1:13" ht="13.9" hidden="1" customHeight="1">
      <c r="B5" s="74"/>
      <c r="C5" s="75"/>
      <c r="D5" s="75" t="s">
        <v>5</v>
      </c>
      <c r="E5" s="362" t="s">
        <v>4</v>
      </c>
      <c r="F5" s="362"/>
      <c r="G5" s="362"/>
      <c r="H5" s="362"/>
      <c r="I5" s="362"/>
      <c r="J5" s="362"/>
      <c r="K5" s="362"/>
      <c r="L5" s="362"/>
      <c r="M5" s="362"/>
    </row>
    <row r="6" spans="1:13" s="331" customFormat="1" ht="7.9" customHeight="1">
      <c r="A6" s="330"/>
      <c r="C6" s="332"/>
      <c r="D6" s="332"/>
      <c r="E6" s="333"/>
      <c r="F6" s="333"/>
      <c r="G6" s="333"/>
      <c r="H6" s="333"/>
      <c r="I6" s="333"/>
      <c r="J6" s="333"/>
      <c r="K6" s="333"/>
      <c r="L6" s="333"/>
      <c r="M6" s="333"/>
    </row>
    <row r="7" spans="1:13" ht="15" customHeight="1">
      <c r="B7" s="323"/>
      <c r="C7" s="356" t="s">
        <v>127</v>
      </c>
      <c r="D7" s="356"/>
      <c r="E7" s="357"/>
      <c r="F7" s="350" t="s">
        <v>546</v>
      </c>
      <c r="G7" s="350" t="s">
        <v>510</v>
      </c>
      <c r="H7" s="360"/>
      <c r="I7" s="356" t="s">
        <v>127</v>
      </c>
      <c r="J7" s="356"/>
      <c r="K7" s="357"/>
      <c r="L7" s="350" t="s">
        <v>546</v>
      </c>
      <c r="M7" s="350" t="s">
        <v>510</v>
      </c>
    </row>
    <row r="8" spans="1:13" s="4" customFormat="1" ht="15" customHeight="1">
      <c r="A8" s="28"/>
      <c r="B8" s="329"/>
      <c r="C8" s="358"/>
      <c r="D8" s="358"/>
      <c r="E8" s="359"/>
      <c r="F8" s="351"/>
      <c r="G8" s="351"/>
      <c r="H8" s="361"/>
      <c r="I8" s="358"/>
      <c r="J8" s="358"/>
      <c r="K8" s="359"/>
      <c r="L8" s="351"/>
      <c r="M8" s="351"/>
    </row>
    <row r="9" spans="1:13">
      <c r="B9" s="7"/>
      <c r="C9" s="12" t="s">
        <v>62</v>
      </c>
      <c r="D9" s="13"/>
      <c r="E9" s="14"/>
      <c r="F9" s="20"/>
      <c r="G9" s="23"/>
      <c r="H9" s="25"/>
      <c r="I9" s="12" t="s">
        <v>74</v>
      </c>
      <c r="J9" s="12"/>
      <c r="K9" s="13"/>
      <c r="L9" s="20"/>
      <c r="M9" s="20"/>
    </row>
    <row r="10" spans="1:13">
      <c r="B10" s="8"/>
      <c r="C10" s="4" t="s">
        <v>63</v>
      </c>
      <c r="D10" s="4"/>
      <c r="E10" s="9"/>
      <c r="F10" s="29"/>
      <c r="G10" s="137"/>
      <c r="H10" s="8"/>
      <c r="I10" s="4" t="s">
        <v>75</v>
      </c>
      <c r="J10" s="4"/>
      <c r="L10" s="21"/>
      <c r="M10" s="21"/>
    </row>
    <row r="11" spans="1:13">
      <c r="B11" s="8"/>
      <c r="C11" s="4" t="s">
        <v>352</v>
      </c>
      <c r="E11" s="9"/>
      <c r="F11" s="138">
        <f>SUM(F12:F18)</f>
        <v>6629655.5099999998</v>
      </c>
      <c r="G11" s="138">
        <f>SUM(G12:G18)</f>
        <v>5375914.5700000003</v>
      </c>
      <c r="H11" s="8"/>
      <c r="I11" s="4" t="s">
        <v>361</v>
      </c>
      <c r="L11" s="138">
        <f>SUM(L12:L20)</f>
        <v>432297.13999999996</v>
      </c>
      <c r="M11" s="138">
        <f>SUM(M12:M20)</f>
        <v>436981.74</v>
      </c>
    </row>
    <row r="12" spans="1:13">
      <c r="B12" s="8"/>
      <c r="C12" s="5" t="s">
        <v>6</v>
      </c>
      <c r="D12" s="1" t="s">
        <v>3</v>
      </c>
      <c r="E12" s="9"/>
      <c r="F12" s="137"/>
      <c r="G12" s="137"/>
      <c r="H12" s="8"/>
      <c r="I12" s="5" t="s">
        <v>6</v>
      </c>
      <c r="J12" s="1" t="s">
        <v>129</v>
      </c>
      <c r="L12" s="137">
        <v>3268.82</v>
      </c>
      <c r="M12" s="137">
        <v>2268.8200000000002</v>
      </c>
    </row>
    <row r="13" spans="1:13">
      <c r="B13" s="8"/>
      <c r="C13" s="5" t="s">
        <v>7</v>
      </c>
      <c r="D13" s="1" t="s">
        <v>2</v>
      </c>
      <c r="E13" s="9"/>
      <c r="F13" s="137">
        <v>6629655.5099999998</v>
      </c>
      <c r="G13" s="137">
        <v>5375914.5700000003</v>
      </c>
      <c r="H13" s="8"/>
      <c r="I13" s="5" t="s">
        <v>7</v>
      </c>
      <c r="J13" s="1" t="s">
        <v>0</v>
      </c>
      <c r="L13" s="137">
        <v>80816.55</v>
      </c>
      <c r="M13" s="137">
        <v>33596.980000000003</v>
      </c>
    </row>
    <row r="14" spans="1:13">
      <c r="B14" s="8"/>
      <c r="C14" s="5" t="s">
        <v>8</v>
      </c>
      <c r="D14" s="1" t="s">
        <v>1</v>
      </c>
      <c r="E14" s="9"/>
      <c r="F14" s="137"/>
      <c r="G14" s="137"/>
      <c r="H14" s="8"/>
      <c r="I14" s="5" t="s">
        <v>8</v>
      </c>
      <c r="J14" s="1" t="s">
        <v>130</v>
      </c>
      <c r="L14" s="137"/>
      <c r="M14" s="137"/>
    </row>
    <row r="15" spans="1:13">
      <c r="B15" s="8"/>
      <c r="C15" s="5" t="s">
        <v>9</v>
      </c>
      <c r="D15" s="1" t="s">
        <v>42</v>
      </c>
      <c r="E15" s="9"/>
      <c r="F15" s="137"/>
      <c r="G15" s="137"/>
      <c r="H15" s="8"/>
      <c r="I15" s="5" t="s">
        <v>9</v>
      </c>
      <c r="J15" s="1" t="s">
        <v>131</v>
      </c>
      <c r="L15" s="137"/>
      <c r="M15" s="137"/>
    </row>
    <row r="16" spans="1:13">
      <c r="B16" s="8"/>
      <c r="C16" s="5" t="s">
        <v>10</v>
      </c>
      <c r="D16" s="1" t="s">
        <v>43</v>
      </c>
      <c r="E16" s="9"/>
      <c r="F16" s="137"/>
      <c r="G16" s="137"/>
      <c r="H16" s="8"/>
      <c r="I16" s="5" t="s">
        <v>10</v>
      </c>
      <c r="J16" s="1" t="s">
        <v>132</v>
      </c>
      <c r="L16" s="137"/>
      <c r="M16" s="137"/>
    </row>
    <row r="17" spans="1:13">
      <c r="B17" s="8"/>
      <c r="C17" s="5" t="s">
        <v>11</v>
      </c>
      <c r="D17" s="1" t="s">
        <v>44</v>
      </c>
      <c r="E17" s="9"/>
      <c r="F17" s="137"/>
      <c r="G17" s="137"/>
      <c r="H17" s="8"/>
      <c r="I17" s="5" t="s">
        <v>11</v>
      </c>
      <c r="J17" s="1" t="s">
        <v>133</v>
      </c>
      <c r="L17" s="137"/>
      <c r="M17" s="137"/>
    </row>
    <row r="18" spans="1:13">
      <c r="B18" s="8"/>
      <c r="C18" s="5" t="s">
        <v>12</v>
      </c>
      <c r="D18" s="1" t="s">
        <v>45</v>
      </c>
      <c r="E18" s="9"/>
      <c r="F18" s="137"/>
      <c r="G18" s="137"/>
      <c r="H18" s="8"/>
      <c r="I18" s="5" t="s">
        <v>12</v>
      </c>
      <c r="J18" s="1" t="s">
        <v>134</v>
      </c>
      <c r="L18" s="137">
        <v>340978.05</v>
      </c>
      <c r="M18" s="137">
        <v>390371.05</v>
      </c>
    </row>
    <row r="19" spans="1:13">
      <c r="B19" s="8"/>
      <c r="C19" s="4" t="s">
        <v>353</v>
      </c>
      <c r="E19" s="9"/>
      <c r="F19" s="138">
        <f>SUM(F20:F26)</f>
        <v>4121.4399999999996</v>
      </c>
      <c r="G19" s="138">
        <f>SUM(G20:G26)</f>
        <v>13674.63</v>
      </c>
      <c r="H19" s="26"/>
      <c r="I19" s="5" t="s">
        <v>76</v>
      </c>
      <c r="J19" s="1" t="s">
        <v>135</v>
      </c>
      <c r="L19" s="137"/>
      <c r="M19" s="137"/>
    </row>
    <row r="20" spans="1:13">
      <c r="B20" s="8"/>
      <c r="C20" s="5" t="s">
        <v>13</v>
      </c>
      <c r="D20" s="1" t="s">
        <v>46</v>
      </c>
      <c r="E20" s="9"/>
      <c r="F20" s="137"/>
      <c r="G20" s="137"/>
      <c r="H20" s="8"/>
      <c r="I20" s="5" t="s">
        <v>77</v>
      </c>
      <c r="J20" s="1" t="s">
        <v>136</v>
      </c>
      <c r="L20" s="137">
        <v>7233.72</v>
      </c>
      <c r="M20" s="137">
        <v>10744.89</v>
      </c>
    </row>
    <row r="21" spans="1:13">
      <c r="B21" s="8"/>
      <c r="C21" s="5" t="s">
        <v>14</v>
      </c>
      <c r="D21" s="1" t="s">
        <v>47</v>
      </c>
      <c r="E21" s="9"/>
      <c r="F21" s="137"/>
      <c r="G21" s="137"/>
      <c r="H21" s="8"/>
      <c r="I21" s="4" t="s">
        <v>362</v>
      </c>
      <c r="L21" s="138">
        <f>SUM(L22:L24)</f>
        <v>0</v>
      </c>
      <c r="M21" s="138">
        <v>0</v>
      </c>
    </row>
    <row r="22" spans="1:13">
      <c r="B22" s="8"/>
      <c r="C22" s="5" t="s">
        <v>15</v>
      </c>
      <c r="D22" s="1" t="s">
        <v>48</v>
      </c>
      <c r="E22" s="9"/>
      <c r="F22" s="137">
        <v>4121.4399999999996</v>
      </c>
      <c r="G22" s="137">
        <v>9971.4</v>
      </c>
      <c r="H22" s="8"/>
      <c r="I22" s="5" t="s">
        <v>13</v>
      </c>
      <c r="J22" s="1" t="s">
        <v>78</v>
      </c>
      <c r="L22" s="138"/>
      <c r="M22" s="138"/>
    </row>
    <row r="23" spans="1:13">
      <c r="B23" s="8"/>
      <c r="C23" s="5" t="s">
        <v>16</v>
      </c>
      <c r="D23" s="1" t="s">
        <v>49</v>
      </c>
      <c r="E23" s="9"/>
      <c r="F23" s="137"/>
      <c r="G23" s="137"/>
      <c r="H23" s="8"/>
      <c r="I23" s="5" t="s">
        <v>14</v>
      </c>
      <c r="J23" s="1" t="s">
        <v>79</v>
      </c>
      <c r="L23" s="138"/>
      <c r="M23" s="138"/>
    </row>
    <row r="24" spans="1:13">
      <c r="B24" s="8"/>
      <c r="C24" s="5" t="s">
        <v>17</v>
      </c>
      <c r="D24" s="1" t="s">
        <v>50</v>
      </c>
      <c r="E24" s="9"/>
      <c r="F24" s="137"/>
      <c r="G24" s="137"/>
      <c r="H24" s="8"/>
      <c r="I24" s="5" t="s">
        <v>15</v>
      </c>
      <c r="J24" s="1" t="s">
        <v>80</v>
      </c>
      <c r="L24" s="138"/>
      <c r="M24" s="138"/>
    </row>
    <row r="25" spans="1:13">
      <c r="B25" s="8"/>
      <c r="C25" s="5" t="s">
        <v>18</v>
      </c>
      <c r="D25" s="1" t="s">
        <v>51</v>
      </c>
      <c r="E25" s="9"/>
      <c r="F25" s="137"/>
      <c r="G25" s="137"/>
      <c r="H25" s="8"/>
      <c r="I25" s="4" t="s">
        <v>363</v>
      </c>
      <c r="L25" s="138">
        <f>SUM(L26:L27)</f>
        <v>0</v>
      </c>
      <c r="M25" s="138">
        <v>0</v>
      </c>
    </row>
    <row r="26" spans="1:13">
      <c r="B26" s="8"/>
      <c r="C26" s="5" t="s">
        <v>61</v>
      </c>
      <c r="D26" s="1" t="s">
        <v>52</v>
      </c>
      <c r="E26" s="9"/>
      <c r="F26" s="137"/>
      <c r="G26" s="137">
        <v>3703.23</v>
      </c>
      <c r="H26" s="8"/>
      <c r="I26" s="5" t="s">
        <v>21</v>
      </c>
      <c r="J26" s="1" t="s">
        <v>82</v>
      </c>
      <c r="L26" s="137"/>
      <c r="M26" s="137"/>
    </row>
    <row r="27" spans="1:13">
      <c r="B27" s="8"/>
      <c r="C27" s="4" t="s">
        <v>354</v>
      </c>
      <c r="E27" s="9"/>
      <c r="F27" s="138">
        <f>SUM(F28:F32)</f>
        <v>63259</v>
      </c>
      <c r="G27" s="138">
        <f>SUM(G28:G32)</f>
        <v>62294</v>
      </c>
      <c r="H27" s="8"/>
      <c r="I27" s="5" t="s">
        <v>22</v>
      </c>
      <c r="J27" s="1" t="s">
        <v>81</v>
      </c>
      <c r="L27" s="137"/>
      <c r="M27" s="137"/>
    </row>
    <row r="28" spans="1:13">
      <c r="A28" s="27" t="s">
        <v>137</v>
      </c>
      <c r="B28" s="8"/>
      <c r="C28" s="5" t="s">
        <v>21</v>
      </c>
      <c r="D28" s="1" t="s">
        <v>53</v>
      </c>
      <c r="E28" s="9"/>
      <c r="F28" s="137">
        <v>965</v>
      </c>
      <c r="G28" s="137"/>
      <c r="H28" s="26"/>
      <c r="I28" s="4" t="s">
        <v>83</v>
      </c>
      <c r="L28" s="138"/>
      <c r="M28" s="138"/>
    </row>
    <row r="29" spans="1:13">
      <c r="A29" s="27" t="s">
        <v>138</v>
      </c>
      <c r="B29" s="8"/>
      <c r="C29" s="5" t="s">
        <v>22</v>
      </c>
      <c r="D29" s="1" t="s">
        <v>54</v>
      </c>
      <c r="E29" s="9"/>
      <c r="F29" s="137"/>
      <c r="G29" s="137"/>
      <c r="H29" s="8"/>
      <c r="I29" s="4" t="s">
        <v>364</v>
      </c>
      <c r="J29" s="4"/>
      <c r="K29" s="4"/>
      <c r="L29" s="138">
        <f>SUM(L30:L32)</f>
        <v>0</v>
      </c>
      <c r="M29" s="138">
        <v>0</v>
      </c>
    </row>
    <row r="30" spans="1:13">
      <c r="A30" s="27" t="s">
        <v>139</v>
      </c>
      <c r="B30" s="8"/>
      <c r="C30" s="5" t="s">
        <v>23</v>
      </c>
      <c r="D30" s="1" t="s">
        <v>55</v>
      </c>
      <c r="E30" s="9"/>
      <c r="F30" s="137"/>
      <c r="G30" s="137"/>
      <c r="H30" s="8"/>
      <c r="I30" s="5" t="s">
        <v>84</v>
      </c>
      <c r="J30" s="1" t="s">
        <v>87</v>
      </c>
      <c r="K30" s="4"/>
      <c r="L30" s="137"/>
      <c r="M30" s="137"/>
    </row>
    <row r="31" spans="1:13" ht="10.15" customHeight="1">
      <c r="A31" s="27" t="s">
        <v>140</v>
      </c>
      <c r="B31" s="8"/>
      <c r="C31" s="5" t="s">
        <v>24</v>
      </c>
      <c r="D31" s="1" t="s">
        <v>19</v>
      </c>
      <c r="E31" s="9"/>
      <c r="F31" s="137"/>
      <c r="G31" s="137"/>
      <c r="H31" s="8"/>
      <c r="I31" s="5" t="s">
        <v>85</v>
      </c>
      <c r="J31" s="1" t="s">
        <v>88</v>
      </c>
      <c r="K31" s="4"/>
      <c r="L31" s="137"/>
      <c r="M31" s="137"/>
    </row>
    <row r="32" spans="1:13" ht="10.9" customHeight="1">
      <c r="A32" s="27" t="s">
        <v>141</v>
      </c>
      <c r="B32" s="8"/>
      <c r="C32" s="5" t="s">
        <v>25</v>
      </c>
      <c r="D32" s="1" t="s">
        <v>20</v>
      </c>
      <c r="E32" s="9"/>
      <c r="F32" s="137">
        <v>62294</v>
      </c>
      <c r="G32" s="137">
        <v>62294</v>
      </c>
      <c r="H32" s="8"/>
      <c r="I32" s="5" t="s">
        <v>86</v>
      </c>
      <c r="J32" s="1" t="s">
        <v>89</v>
      </c>
      <c r="L32" s="137"/>
      <c r="M32" s="137"/>
    </row>
    <row r="33" spans="1:13">
      <c r="B33" s="8"/>
      <c r="C33" s="4" t="s">
        <v>355</v>
      </c>
      <c r="E33" s="9"/>
      <c r="F33" s="138">
        <f>SUM(F34:F38)</f>
        <v>0</v>
      </c>
      <c r="G33" s="138">
        <v>0</v>
      </c>
      <c r="H33" s="8"/>
      <c r="I33" s="4" t="s">
        <v>365</v>
      </c>
      <c r="L33" s="138">
        <f>SUM(L34:L39)</f>
        <v>0</v>
      </c>
      <c r="M33" s="138">
        <v>0</v>
      </c>
    </row>
    <row r="34" spans="1:13">
      <c r="A34" s="27" t="s">
        <v>142</v>
      </c>
      <c r="B34" s="8"/>
      <c r="C34" s="5" t="s">
        <v>26</v>
      </c>
      <c r="D34" s="1" t="s">
        <v>56</v>
      </c>
      <c r="E34" s="9"/>
      <c r="F34" s="137"/>
      <c r="G34" s="137"/>
      <c r="H34" s="8"/>
      <c r="I34" s="5" t="s">
        <v>32</v>
      </c>
      <c r="J34" s="1" t="s">
        <v>93</v>
      </c>
      <c r="L34" s="137"/>
      <c r="M34" s="137"/>
    </row>
    <row r="35" spans="1:13">
      <c r="A35" s="27" t="s">
        <v>143</v>
      </c>
      <c r="B35" s="8"/>
      <c r="C35" s="5" t="s">
        <v>27</v>
      </c>
      <c r="D35" s="1" t="s">
        <v>57</v>
      </c>
      <c r="E35" s="9"/>
      <c r="F35" s="137"/>
      <c r="G35" s="137"/>
      <c r="H35" s="8"/>
      <c r="I35" s="5" t="s">
        <v>33</v>
      </c>
      <c r="J35" s="1" t="s">
        <v>94</v>
      </c>
      <c r="L35" s="137"/>
      <c r="M35" s="137"/>
    </row>
    <row r="36" spans="1:13">
      <c r="A36" s="27" t="s">
        <v>144</v>
      </c>
      <c r="B36" s="8"/>
      <c r="C36" s="5" t="s">
        <v>28</v>
      </c>
      <c r="D36" s="1" t="s">
        <v>58</v>
      </c>
      <c r="E36" s="9"/>
      <c r="F36" s="137"/>
      <c r="G36" s="137"/>
      <c r="H36" s="8"/>
      <c r="I36" s="5" t="s">
        <v>90</v>
      </c>
      <c r="J36" s="1" t="s">
        <v>95</v>
      </c>
      <c r="L36" s="137"/>
      <c r="M36" s="137"/>
    </row>
    <row r="37" spans="1:13">
      <c r="A37" s="27" t="s">
        <v>146</v>
      </c>
      <c r="B37" s="8"/>
      <c r="C37" s="5" t="s">
        <v>29</v>
      </c>
      <c r="D37" s="1" t="s">
        <v>59</v>
      </c>
      <c r="E37" s="9"/>
      <c r="F37" s="137"/>
      <c r="G37" s="137"/>
      <c r="H37" s="8"/>
      <c r="I37" s="5" t="s">
        <v>91</v>
      </c>
      <c r="J37" s="1" t="s">
        <v>96</v>
      </c>
      <c r="L37" s="137"/>
      <c r="M37" s="137"/>
    </row>
    <row r="38" spans="1:13">
      <c r="A38" s="27" t="s">
        <v>145</v>
      </c>
      <c r="B38" s="8"/>
      <c r="C38" s="5" t="s">
        <v>30</v>
      </c>
      <c r="D38" s="1" t="s">
        <v>60</v>
      </c>
      <c r="E38" s="9"/>
      <c r="F38" s="137"/>
      <c r="G38" s="137"/>
      <c r="H38" s="26"/>
      <c r="I38" s="5" t="s">
        <v>92</v>
      </c>
      <c r="J38" s="1" t="s">
        <v>97</v>
      </c>
      <c r="L38" s="137"/>
      <c r="M38" s="137"/>
    </row>
    <row r="39" spans="1:13">
      <c r="B39" s="8"/>
      <c r="C39" s="4" t="s">
        <v>31</v>
      </c>
      <c r="E39" s="9"/>
      <c r="F39" s="138"/>
      <c r="G39" s="138"/>
      <c r="H39" s="8"/>
      <c r="I39" s="5" t="s">
        <v>98</v>
      </c>
      <c r="J39" s="1" t="s">
        <v>99</v>
      </c>
      <c r="L39" s="137"/>
      <c r="M39" s="137"/>
    </row>
    <row r="40" spans="1:13">
      <c r="B40" s="8"/>
      <c r="C40" s="4" t="s">
        <v>356</v>
      </c>
      <c r="E40" s="9"/>
      <c r="F40" s="138">
        <f>SUM(F41:F42)</f>
        <v>0</v>
      </c>
      <c r="G40" s="138">
        <v>0</v>
      </c>
      <c r="H40" s="8"/>
      <c r="I40" s="4" t="s">
        <v>366</v>
      </c>
      <c r="L40" s="138">
        <f>SUM(L41:L43)</f>
        <v>0</v>
      </c>
      <c r="M40" s="138">
        <v>0</v>
      </c>
    </row>
    <row r="41" spans="1:13">
      <c r="B41" s="8"/>
      <c r="C41" s="5" t="s">
        <v>32</v>
      </c>
      <c r="D41" s="1" t="s">
        <v>128</v>
      </c>
      <c r="E41" s="9"/>
      <c r="F41" s="137"/>
      <c r="G41" s="137"/>
      <c r="H41" s="8"/>
      <c r="I41" s="5" t="s">
        <v>35</v>
      </c>
      <c r="J41" s="1" t="s">
        <v>100</v>
      </c>
      <c r="L41" s="137"/>
      <c r="M41" s="137"/>
    </row>
    <row r="42" spans="1:13">
      <c r="B42" s="8"/>
      <c r="C42" s="5" t="s">
        <v>33</v>
      </c>
      <c r="D42" s="1" t="s">
        <v>34</v>
      </c>
      <c r="E42" s="9"/>
      <c r="F42" s="137"/>
      <c r="G42" s="137"/>
      <c r="H42" s="8"/>
      <c r="I42" s="5" t="s">
        <v>36</v>
      </c>
      <c r="J42" s="1" t="s">
        <v>101</v>
      </c>
      <c r="L42" s="137"/>
      <c r="M42" s="137"/>
    </row>
    <row r="43" spans="1:13">
      <c r="B43" s="8"/>
      <c r="C43" s="4" t="s">
        <v>357</v>
      </c>
      <c r="E43" s="9"/>
      <c r="F43" s="138">
        <f>SUM(F44:F47)</f>
        <v>0</v>
      </c>
      <c r="G43" s="138">
        <v>0</v>
      </c>
      <c r="H43" s="8"/>
      <c r="I43" s="5" t="s">
        <v>37</v>
      </c>
      <c r="J43" s="1" t="s">
        <v>102</v>
      </c>
      <c r="L43" s="137"/>
      <c r="M43" s="137"/>
    </row>
    <row r="44" spans="1:13">
      <c r="B44" s="8"/>
      <c r="C44" s="5" t="s">
        <v>35</v>
      </c>
      <c r="D44" s="1" t="s">
        <v>39</v>
      </c>
      <c r="E44" s="9"/>
      <c r="F44" s="137"/>
      <c r="G44" s="137"/>
      <c r="H44" s="26"/>
      <c r="I44" s="4" t="s">
        <v>367</v>
      </c>
      <c r="L44" s="138">
        <f>SUM(L45:L47)</f>
        <v>0</v>
      </c>
      <c r="M44" s="138">
        <v>0</v>
      </c>
    </row>
    <row r="45" spans="1:13">
      <c r="B45" s="8"/>
      <c r="C45" s="5" t="s">
        <v>36</v>
      </c>
      <c r="D45" s="1" t="s">
        <v>147</v>
      </c>
      <c r="E45" s="9"/>
      <c r="F45" s="137"/>
      <c r="G45" s="137"/>
      <c r="H45" s="8"/>
      <c r="I45" s="5" t="s">
        <v>103</v>
      </c>
      <c r="J45" s="1" t="s">
        <v>106</v>
      </c>
      <c r="L45" s="137"/>
      <c r="M45" s="137"/>
    </row>
    <row r="46" spans="1:13">
      <c r="B46" s="8"/>
      <c r="C46" s="5" t="s">
        <v>37</v>
      </c>
      <c r="D46" s="1" t="s">
        <v>40</v>
      </c>
      <c r="E46" s="9"/>
      <c r="F46" s="137"/>
      <c r="G46" s="137"/>
      <c r="H46" s="8"/>
      <c r="I46" s="5" t="s">
        <v>104</v>
      </c>
      <c r="J46" s="1" t="s">
        <v>107</v>
      </c>
      <c r="L46" s="137"/>
      <c r="M46" s="137"/>
    </row>
    <row r="47" spans="1:13">
      <c r="B47" s="8"/>
      <c r="C47" s="5" t="s">
        <v>38</v>
      </c>
      <c r="D47" s="1" t="s">
        <v>41</v>
      </c>
      <c r="E47" s="9"/>
      <c r="F47" s="137"/>
      <c r="G47" s="137"/>
      <c r="H47" s="8"/>
      <c r="I47" s="5" t="s">
        <v>105</v>
      </c>
      <c r="J47" s="1" t="s">
        <v>108</v>
      </c>
      <c r="L47" s="137"/>
      <c r="M47" s="137"/>
    </row>
    <row r="48" spans="1:13">
      <c r="B48" s="8"/>
      <c r="E48" s="9"/>
      <c r="F48" s="137"/>
      <c r="G48" s="137"/>
      <c r="H48" s="8"/>
      <c r="I48" s="4" t="s">
        <v>368</v>
      </c>
      <c r="J48" s="4"/>
      <c r="L48" s="138">
        <f>+L11+L21+L25+L28+L29+L33+L40+L44</f>
        <v>432297.13999999996</v>
      </c>
      <c r="M48" s="138">
        <f>+M11+M21+M25+M28+M29+M33+M40+M44</f>
        <v>436981.74</v>
      </c>
    </row>
    <row r="49" spans="2:13">
      <c r="B49" s="8"/>
      <c r="C49" s="6" t="s">
        <v>358</v>
      </c>
      <c r="D49" s="6"/>
      <c r="E49" s="15"/>
      <c r="F49" s="138">
        <f>+F11+F19+F27+F33+F39+F40+F43</f>
        <v>6697035.9500000002</v>
      </c>
      <c r="G49" s="138">
        <f>+G11+G19+G27+G33+G39+G40+G43</f>
        <v>5451883.2000000002</v>
      </c>
      <c r="H49" s="8"/>
      <c r="L49" s="137"/>
      <c r="M49" s="137"/>
    </row>
    <row r="50" spans="2:13">
      <c r="B50" s="8"/>
      <c r="E50" s="9"/>
      <c r="F50" s="137"/>
      <c r="G50" s="137"/>
      <c r="H50" s="8"/>
      <c r="I50" s="4" t="s">
        <v>109</v>
      </c>
      <c r="J50" s="4"/>
      <c r="L50" s="137"/>
      <c r="M50" s="137"/>
    </row>
    <row r="51" spans="2:13">
      <c r="B51" s="8"/>
      <c r="C51" s="4" t="s">
        <v>64</v>
      </c>
      <c r="E51" s="9"/>
      <c r="F51" s="137"/>
      <c r="G51" s="137"/>
      <c r="H51" s="8"/>
      <c r="I51" s="1" t="s">
        <v>110</v>
      </c>
      <c r="L51" s="137"/>
      <c r="M51" s="137"/>
    </row>
    <row r="52" spans="2:13">
      <c r="B52" s="8"/>
      <c r="C52" s="1" t="s">
        <v>65</v>
      </c>
      <c r="E52" s="9"/>
      <c r="F52" s="137"/>
      <c r="G52" s="137"/>
      <c r="H52" s="8"/>
      <c r="I52" s="1" t="s">
        <v>111</v>
      </c>
      <c r="L52" s="137"/>
      <c r="M52" s="137"/>
    </row>
    <row r="53" spans="2:13">
      <c r="B53" s="8"/>
      <c r="C53" s="1" t="s">
        <v>73</v>
      </c>
      <c r="E53" s="9"/>
      <c r="F53" s="137"/>
      <c r="G53" s="137"/>
      <c r="H53" s="8"/>
      <c r="I53" s="1" t="s">
        <v>112</v>
      </c>
      <c r="L53" s="137"/>
      <c r="M53" s="137"/>
    </row>
    <row r="54" spans="2:13">
      <c r="B54" s="8"/>
      <c r="C54" s="1" t="s">
        <v>66</v>
      </c>
      <c r="E54" s="9"/>
      <c r="F54" s="137">
        <v>84202566.670000002</v>
      </c>
      <c r="G54" s="137">
        <v>84202566.670000002</v>
      </c>
      <c r="H54" s="8"/>
      <c r="I54" s="1" t="s">
        <v>113</v>
      </c>
      <c r="L54" s="137"/>
      <c r="M54" s="137"/>
    </row>
    <row r="55" spans="2:13">
      <c r="B55" s="8"/>
      <c r="C55" s="1" t="s">
        <v>67</v>
      </c>
      <c r="E55" s="9"/>
      <c r="F55" s="137">
        <v>26460956.289999999</v>
      </c>
      <c r="G55" s="137">
        <v>27380013.739999998</v>
      </c>
      <c r="H55" s="26"/>
      <c r="I55" s="1" t="s">
        <v>114</v>
      </c>
      <c r="L55" s="137"/>
      <c r="M55" s="137"/>
    </row>
    <row r="56" spans="2:13">
      <c r="B56" s="8"/>
      <c r="C56" s="1" t="s">
        <v>68</v>
      </c>
      <c r="E56" s="9"/>
      <c r="F56" s="137">
        <v>1368443.99</v>
      </c>
      <c r="G56" s="137">
        <v>1387240.83</v>
      </c>
      <c r="H56" s="8"/>
      <c r="I56" s="1" t="s">
        <v>115</v>
      </c>
      <c r="L56" s="137"/>
      <c r="M56" s="137"/>
    </row>
    <row r="57" spans="2:13">
      <c r="B57" s="8"/>
      <c r="C57" s="1" t="s">
        <v>69</v>
      </c>
      <c r="E57" s="9"/>
      <c r="F57" s="137">
        <v>-40841577.240000002</v>
      </c>
      <c r="G57" s="137">
        <v>-37033315.299999997</v>
      </c>
      <c r="H57" s="8"/>
      <c r="L57" s="137"/>
      <c r="M57" s="137"/>
    </row>
    <row r="58" spans="2:13">
      <c r="B58" s="8"/>
      <c r="C58" s="1" t="s">
        <v>70</v>
      </c>
      <c r="E58" s="9"/>
      <c r="F58" s="137"/>
      <c r="G58" s="137"/>
      <c r="H58" s="8"/>
      <c r="I58" s="4" t="s">
        <v>369</v>
      </c>
      <c r="K58" s="4"/>
      <c r="L58" s="138">
        <f>SUM(L51:L56)</f>
        <v>0</v>
      </c>
      <c r="M58" s="138">
        <v>0</v>
      </c>
    </row>
    <row r="59" spans="2:13">
      <c r="B59" s="8"/>
      <c r="C59" s="1" t="s">
        <v>71</v>
      </c>
      <c r="E59" s="9"/>
      <c r="F59" s="137"/>
      <c r="G59" s="137"/>
      <c r="H59" s="8"/>
      <c r="L59" s="137"/>
      <c r="M59" s="137"/>
    </row>
    <row r="60" spans="2:13">
      <c r="B60" s="8"/>
      <c r="C60" s="1" t="s">
        <v>72</v>
      </c>
      <c r="E60" s="9"/>
      <c r="F60" s="137">
        <v>132557.57</v>
      </c>
      <c r="G60" s="137">
        <v>132557.57</v>
      </c>
      <c r="H60" s="8"/>
      <c r="I60" s="4" t="s">
        <v>370</v>
      </c>
      <c r="J60" s="4"/>
      <c r="K60" s="4"/>
      <c r="L60" s="138">
        <f>+L48+L58</f>
        <v>432297.13999999996</v>
      </c>
      <c r="M60" s="138">
        <f>+M48+M58</f>
        <v>436981.74</v>
      </c>
    </row>
    <row r="61" spans="2:13">
      <c r="B61" s="8"/>
      <c r="E61" s="9"/>
      <c r="F61" s="137"/>
      <c r="G61" s="137"/>
      <c r="H61" s="8"/>
      <c r="L61" s="137"/>
      <c r="M61" s="137"/>
    </row>
    <row r="62" spans="2:13">
      <c r="B62" s="8"/>
      <c r="C62" s="4" t="s">
        <v>359</v>
      </c>
      <c r="E62" s="9"/>
      <c r="F62" s="138">
        <f>SUM(F52:F60)</f>
        <v>71322947.280000001</v>
      </c>
      <c r="G62" s="138">
        <f>SUM(G52:G60)</f>
        <v>76069063.50999999</v>
      </c>
      <c r="H62" s="8"/>
      <c r="I62" s="4" t="s">
        <v>116</v>
      </c>
      <c r="J62" s="4"/>
      <c r="K62" s="4"/>
      <c r="L62" s="137"/>
      <c r="M62" s="137"/>
    </row>
    <row r="63" spans="2:13">
      <c r="B63" s="8"/>
      <c r="E63" s="9"/>
      <c r="F63" s="137"/>
      <c r="G63" s="137"/>
      <c r="H63" s="8"/>
      <c r="L63" s="137"/>
      <c r="M63" s="137"/>
    </row>
    <row r="64" spans="2:13">
      <c r="B64" s="8"/>
      <c r="C64" s="4" t="s">
        <v>360</v>
      </c>
      <c r="D64" s="4"/>
      <c r="E64" s="16"/>
      <c r="F64" s="138">
        <f>+F49+F62</f>
        <v>78019983.230000004</v>
      </c>
      <c r="G64" s="138">
        <f>+G49+G62</f>
        <v>81520946.709999993</v>
      </c>
      <c r="H64" s="8"/>
      <c r="I64" s="4" t="s">
        <v>371</v>
      </c>
      <c r="L64" s="138">
        <f>SUM(L65:L67)</f>
        <v>107810451.55</v>
      </c>
      <c r="M64" s="138">
        <f>SUM(M65:M67)</f>
        <v>108670835.27</v>
      </c>
    </row>
    <row r="65" spans="2:15">
      <c r="B65" s="8"/>
      <c r="E65" s="9"/>
      <c r="F65" s="137"/>
      <c r="G65" s="137"/>
      <c r="H65" s="8"/>
      <c r="I65" s="1" t="s">
        <v>117</v>
      </c>
      <c r="L65" s="137"/>
      <c r="M65" s="137"/>
    </row>
    <row r="66" spans="2:15">
      <c r="B66" s="8"/>
      <c r="E66" s="9"/>
      <c r="F66" s="137"/>
      <c r="G66" s="137"/>
      <c r="H66" s="8"/>
      <c r="I66" s="1" t="s">
        <v>118</v>
      </c>
      <c r="L66" s="137"/>
      <c r="M66" s="137"/>
    </row>
    <row r="67" spans="2:15">
      <c r="B67" s="8"/>
      <c r="E67" s="9"/>
      <c r="F67" s="137"/>
      <c r="G67" s="137"/>
      <c r="H67" s="26"/>
      <c r="I67" s="1" t="s">
        <v>513</v>
      </c>
      <c r="L67" s="137">
        <v>107810451.55</v>
      </c>
      <c r="M67" s="137">
        <v>108670835.27</v>
      </c>
    </row>
    <row r="68" spans="2:15">
      <c r="B68" s="8"/>
      <c r="E68" s="9"/>
      <c r="F68" s="137"/>
      <c r="G68" s="137"/>
      <c r="H68" s="8"/>
      <c r="I68" s="4" t="s">
        <v>372</v>
      </c>
      <c r="L68" s="138">
        <f>SUM(L69:L73)</f>
        <v>-30222765.460000005</v>
      </c>
      <c r="M68" s="138">
        <f>SUM(M69:M73)</f>
        <v>-27586870.299999997</v>
      </c>
    </row>
    <row r="69" spans="2:15">
      <c r="B69" s="8"/>
      <c r="E69" s="9"/>
      <c r="F69" s="137"/>
      <c r="G69" s="137"/>
      <c r="H69" s="8"/>
      <c r="I69" s="1" t="s">
        <v>119</v>
      </c>
      <c r="L69" s="137">
        <v>-3787626.38</v>
      </c>
      <c r="M69" s="137">
        <v>-2177362.75</v>
      </c>
    </row>
    <row r="70" spans="2:15">
      <c r="B70" s="8"/>
      <c r="E70" s="17"/>
      <c r="F70" s="137"/>
      <c r="G70" s="137"/>
      <c r="H70" s="8"/>
      <c r="I70" s="1" t="s">
        <v>120</v>
      </c>
      <c r="L70" s="137">
        <v>-32099347.140000001</v>
      </c>
      <c r="M70" s="137">
        <v>-29869635.809999999</v>
      </c>
    </row>
    <row r="71" spans="2:15">
      <c r="B71" s="8"/>
      <c r="E71" s="18"/>
      <c r="F71" s="137"/>
      <c r="G71" s="137"/>
      <c r="H71" s="8"/>
      <c r="I71" s="1" t="s">
        <v>121</v>
      </c>
      <c r="L71" s="137"/>
      <c r="M71" s="137"/>
    </row>
    <row r="72" spans="2:15">
      <c r="B72" s="8"/>
      <c r="E72" s="9"/>
      <c r="F72" s="137"/>
      <c r="G72" s="137"/>
      <c r="H72" s="8"/>
      <c r="I72" s="1" t="s">
        <v>122</v>
      </c>
      <c r="L72" s="137">
        <v>5664208.0599999996</v>
      </c>
      <c r="M72" s="137">
        <v>4460128.26</v>
      </c>
    </row>
    <row r="73" spans="2:15" ht="12.75">
      <c r="B73" s="8"/>
      <c r="E73" s="9"/>
      <c r="F73" s="139"/>
      <c r="G73" s="137"/>
      <c r="H73" s="8"/>
      <c r="I73" s="1" t="s">
        <v>123</v>
      </c>
      <c r="L73" s="137"/>
      <c r="M73" s="137"/>
    </row>
    <row r="74" spans="2:15">
      <c r="B74" s="8"/>
      <c r="E74" s="9"/>
      <c r="F74" s="137"/>
      <c r="G74" s="137"/>
      <c r="H74" s="8"/>
      <c r="I74" s="4" t="s">
        <v>373</v>
      </c>
      <c r="L74" s="138">
        <f>SUM(L75:L76)</f>
        <v>0</v>
      </c>
      <c r="M74" s="138">
        <v>0</v>
      </c>
    </row>
    <row r="75" spans="2:15">
      <c r="B75" s="8"/>
      <c r="E75" s="9"/>
      <c r="F75" s="137"/>
      <c r="G75" s="137"/>
      <c r="H75" s="8"/>
      <c r="I75" s="1" t="s">
        <v>124</v>
      </c>
      <c r="L75" s="137"/>
      <c r="M75" s="137"/>
    </row>
    <row r="76" spans="2:15">
      <c r="B76" s="8"/>
      <c r="E76" s="9"/>
      <c r="F76" s="137"/>
      <c r="G76" s="137"/>
      <c r="H76" s="8"/>
      <c r="I76" s="1" t="s">
        <v>125</v>
      </c>
      <c r="L76" s="137"/>
      <c r="M76" s="137"/>
    </row>
    <row r="77" spans="2:15">
      <c r="B77" s="8"/>
      <c r="E77" s="9"/>
      <c r="F77" s="137"/>
      <c r="G77" s="137"/>
      <c r="H77" s="26"/>
      <c r="I77" s="4" t="s">
        <v>374</v>
      </c>
      <c r="L77" s="138">
        <f>+L64+L68+L74</f>
        <v>77587686.089999989</v>
      </c>
      <c r="M77" s="138">
        <f>+M64+M68+M74</f>
        <v>81083964.969999999</v>
      </c>
    </row>
    <row r="78" spans="2:15">
      <c r="B78" s="8"/>
      <c r="E78" s="9"/>
      <c r="F78" s="137"/>
      <c r="G78" s="29"/>
      <c r="H78" s="8"/>
      <c r="I78" s="4" t="s">
        <v>375</v>
      </c>
      <c r="L78" s="138">
        <f>+L60+L77</f>
        <v>78019983.229999989</v>
      </c>
      <c r="M78" s="138">
        <f>+M60+M77</f>
        <v>81520946.709999993</v>
      </c>
    </row>
    <row r="79" spans="2:15" ht="5.45" customHeight="1">
      <c r="B79" s="10"/>
      <c r="C79" s="19"/>
      <c r="D79" s="19"/>
      <c r="E79" s="11"/>
      <c r="F79" s="22"/>
      <c r="G79" s="24"/>
      <c r="H79" s="10"/>
      <c r="I79" s="19"/>
      <c r="J79" s="19"/>
      <c r="K79" s="19"/>
      <c r="L79" s="24"/>
      <c r="M79" s="24"/>
    </row>
    <row r="80" spans="2:15">
      <c r="L80" s="2"/>
      <c r="M80" s="2"/>
      <c r="O80" s="260">
        <f>F64-L78</f>
        <v>0</v>
      </c>
    </row>
    <row r="81" spans="4:13">
      <c r="L81" s="2"/>
      <c r="M81" s="2"/>
    </row>
    <row r="82" spans="4:13" ht="12">
      <c r="D82" s="132" t="s">
        <v>494</v>
      </c>
      <c r="L82" s="2"/>
      <c r="M82" s="2"/>
    </row>
    <row r="83" spans="4:13" ht="12">
      <c r="F83" s="132"/>
      <c r="G83" s="132"/>
      <c r="L83" s="2"/>
      <c r="M83" s="2"/>
    </row>
    <row r="84" spans="4:13">
      <c r="H84" s="2"/>
      <c r="L84" s="2"/>
      <c r="M84" s="2"/>
    </row>
    <row r="85" spans="4:13">
      <c r="L85" s="2"/>
      <c r="M85" s="2"/>
    </row>
    <row r="86" spans="4:13">
      <c r="L86" s="2"/>
      <c r="M86" s="2"/>
    </row>
    <row r="87" spans="4:13">
      <c r="L87" s="2"/>
      <c r="M87" s="2"/>
    </row>
    <row r="88" spans="4:13">
      <c r="L88" s="2"/>
      <c r="M88" s="2"/>
    </row>
    <row r="89" spans="4:13">
      <c r="L89" s="2"/>
      <c r="M89" s="2"/>
    </row>
    <row r="90" spans="4:13">
      <c r="L90" s="2"/>
      <c r="M90" s="2"/>
    </row>
    <row r="91" spans="4:13">
      <c r="I91" s="349"/>
      <c r="J91" s="349"/>
      <c r="K91" s="349"/>
      <c r="L91" s="3"/>
      <c r="M91" s="3"/>
    </row>
    <row r="92" spans="4:13">
      <c r="H92" s="2"/>
      <c r="L92" s="2"/>
      <c r="M92" s="2"/>
    </row>
    <row r="93" spans="4:13">
      <c r="H93" s="2"/>
      <c r="K93" s="2"/>
      <c r="L93" s="2"/>
      <c r="M93" s="2"/>
    </row>
    <row r="94" spans="4:13">
      <c r="H94" s="2"/>
      <c r="L94" s="2"/>
      <c r="M94" s="2"/>
    </row>
    <row r="95" spans="4:13">
      <c r="H95" s="2"/>
      <c r="L95" s="2"/>
      <c r="M95" s="2"/>
    </row>
    <row r="96" spans="4:13">
      <c r="H96" s="2"/>
      <c r="K96" s="2"/>
      <c r="L96" s="2"/>
      <c r="M96" s="2"/>
    </row>
    <row r="97" spans="8:13">
      <c r="H97" s="2"/>
      <c r="L97" s="2"/>
      <c r="M97" s="2"/>
    </row>
    <row r="98" spans="8:13">
      <c r="H98" s="2"/>
    </row>
    <row r="99" spans="8:13">
      <c r="H99" s="2"/>
    </row>
    <row r="100" spans="8:13">
      <c r="H100" s="2"/>
    </row>
    <row r="101" spans="8:13">
      <c r="H101" s="2"/>
    </row>
    <row r="102" spans="8:13">
      <c r="H102" s="2"/>
    </row>
    <row r="104" spans="8:13">
      <c r="H104" s="2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19685039370078741" right="0.15748031496062992" top="0.39370078740157483" bottom="0.19685039370078741" header="0" footer="0"/>
  <pageSetup scale="73" fitToHeight="2" orientation="landscape" horizontalDpi="4294967293" verticalDpi="4294967293" r:id="rId1"/>
  <rowBreaks count="1" manualBreakCount="1">
    <brk id="47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topLeftCell="A19" zoomScaleNormal="100" zoomScaleSheetLayoutView="100" workbookViewId="0">
      <selection activeCell="H25" sqref="H25"/>
    </sheetView>
  </sheetViews>
  <sheetFormatPr baseColWidth="10" defaultRowHeight="15"/>
  <cols>
    <col min="1" max="1" width="2.85546875" style="141" customWidth="1"/>
    <col min="2" max="2" width="19.28515625" style="141" customWidth="1"/>
    <col min="3" max="3" width="24.42578125" style="141" customWidth="1"/>
    <col min="4" max="4" width="13.85546875" style="141" customWidth="1"/>
    <col min="5" max="5" width="11.42578125" style="141" customWidth="1"/>
    <col min="6" max="6" width="12.85546875" style="141" customWidth="1"/>
    <col min="7" max="7" width="13.5703125" style="141" customWidth="1"/>
    <col min="8" max="8" width="14.42578125" style="141" customWidth="1"/>
    <col min="9" max="9" width="12.42578125" style="141" customWidth="1"/>
    <col min="10" max="10" width="16" style="141" customWidth="1"/>
    <col min="11" max="11" width="7.140625" style="141" customWidth="1"/>
    <col min="12" max="13" width="14.7109375" style="141" bestFit="1" customWidth="1"/>
    <col min="14" max="16384" width="11.42578125" style="141"/>
  </cols>
  <sheetData>
    <row r="1" spans="2:13" ht="24.75" customHeight="1" thickBot="1">
      <c r="B1" s="140" t="s">
        <v>376</v>
      </c>
      <c r="C1" s="365" t="s">
        <v>377</v>
      </c>
      <c r="D1" s="365"/>
      <c r="E1" s="365"/>
      <c r="F1" s="365"/>
      <c r="G1" s="365"/>
      <c r="H1" s="365"/>
      <c r="I1" s="365"/>
      <c r="J1" s="365"/>
    </row>
    <row r="2" spans="2:13" ht="15.75" thickBot="1">
      <c r="B2" s="366" t="s">
        <v>497</v>
      </c>
      <c r="C2" s="367"/>
      <c r="D2" s="367"/>
      <c r="E2" s="367"/>
      <c r="F2" s="367"/>
      <c r="G2" s="367"/>
      <c r="H2" s="367"/>
      <c r="I2" s="367"/>
      <c r="J2" s="368"/>
    </row>
    <row r="3" spans="2:13" ht="15.75" thickBot="1">
      <c r="B3" s="369" t="s">
        <v>377</v>
      </c>
      <c r="C3" s="370"/>
      <c r="D3" s="370"/>
      <c r="E3" s="370"/>
      <c r="F3" s="370"/>
      <c r="G3" s="370"/>
      <c r="H3" s="370"/>
      <c r="I3" s="370"/>
      <c r="J3" s="371"/>
    </row>
    <row r="4" spans="2:13" ht="15.75" thickBot="1">
      <c r="B4" s="369" t="s">
        <v>547</v>
      </c>
      <c r="C4" s="370"/>
      <c r="D4" s="370"/>
      <c r="E4" s="370"/>
      <c r="F4" s="370"/>
      <c r="G4" s="370"/>
      <c r="H4" s="370"/>
      <c r="I4" s="370"/>
      <c r="J4" s="371"/>
    </row>
    <row r="5" spans="2:13" ht="15.75" thickBot="1">
      <c r="B5" s="369" t="s">
        <v>310</v>
      </c>
      <c r="C5" s="370"/>
      <c r="D5" s="370"/>
      <c r="E5" s="370"/>
      <c r="F5" s="370"/>
      <c r="G5" s="370"/>
      <c r="H5" s="370"/>
      <c r="I5" s="370"/>
      <c r="J5" s="371"/>
    </row>
    <row r="6" spans="2:13" ht="45">
      <c r="B6" s="378" t="s">
        <v>378</v>
      </c>
      <c r="C6" s="379"/>
      <c r="D6" s="372" t="s">
        <v>511</v>
      </c>
      <c r="E6" s="372" t="s">
        <v>379</v>
      </c>
      <c r="F6" s="372" t="s">
        <v>380</v>
      </c>
      <c r="G6" s="372" t="s">
        <v>381</v>
      </c>
      <c r="H6" s="322" t="s">
        <v>382</v>
      </c>
      <c r="I6" s="372" t="s">
        <v>383</v>
      </c>
      <c r="J6" s="372" t="s">
        <v>384</v>
      </c>
    </row>
    <row r="7" spans="2:13" ht="15.75" thickBot="1">
      <c r="B7" s="380"/>
      <c r="C7" s="381"/>
      <c r="D7" s="373"/>
      <c r="E7" s="373"/>
      <c r="F7" s="373"/>
      <c r="G7" s="373"/>
      <c r="H7" s="308" t="s">
        <v>385</v>
      </c>
      <c r="I7" s="373"/>
      <c r="J7" s="373"/>
    </row>
    <row r="8" spans="2:13">
      <c r="B8" s="374"/>
      <c r="C8" s="375"/>
      <c r="D8" s="142"/>
      <c r="E8" s="142"/>
      <c r="F8" s="142"/>
      <c r="G8" s="142"/>
      <c r="H8" s="142"/>
      <c r="I8" s="142"/>
      <c r="J8" s="142"/>
    </row>
    <row r="9" spans="2:13">
      <c r="B9" s="376" t="s">
        <v>386</v>
      </c>
      <c r="C9" s="377"/>
      <c r="D9" s="341">
        <f>+D10+D14</f>
        <v>0</v>
      </c>
      <c r="E9" s="341">
        <f t="shared" ref="E9:J9" si="0">+E10+E14</f>
        <v>0</v>
      </c>
      <c r="F9" s="341">
        <f>+F10+F14</f>
        <v>0</v>
      </c>
      <c r="G9" s="341">
        <f t="shared" si="0"/>
        <v>0</v>
      </c>
      <c r="H9" s="341">
        <f>+H10+H14</f>
        <v>0</v>
      </c>
      <c r="I9" s="341">
        <f t="shared" si="0"/>
        <v>0</v>
      </c>
      <c r="J9" s="342">
        <f t="shared" si="0"/>
        <v>0</v>
      </c>
    </row>
    <row r="10" spans="2:13">
      <c r="B10" s="376" t="s">
        <v>387</v>
      </c>
      <c r="C10" s="377"/>
      <c r="D10" s="143"/>
      <c r="E10" s="143"/>
      <c r="F10" s="143"/>
      <c r="G10" s="143"/>
      <c r="H10" s="143"/>
      <c r="I10" s="143"/>
      <c r="J10" s="144"/>
    </row>
    <row r="11" spans="2:13" ht="28.5">
      <c r="B11" s="145"/>
      <c r="C11" s="146" t="s">
        <v>388</v>
      </c>
      <c r="D11" s="143"/>
      <c r="E11" s="143"/>
      <c r="F11" s="143"/>
      <c r="G11" s="143"/>
      <c r="H11" s="143"/>
      <c r="I11" s="143"/>
      <c r="J11" s="144"/>
    </row>
    <row r="12" spans="2:13">
      <c r="B12" s="147"/>
      <c r="C12" s="146" t="s">
        <v>389</v>
      </c>
      <c r="D12" s="148"/>
      <c r="E12" s="148"/>
      <c r="F12" s="148"/>
      <c r="G12" s="148"/>
      <c r="H12" s="148"/>
      <c r="I12" s="148"/>
      <c r="J12" s="149"/>
    </row>
    <row r="13" spans="2:13" ht="28.5">
      <c r="B13" s="147"/>
      <c r="C13" s="146" t="s">
        <v>390</v>
      </c>
      <c r="D13" s="148"/>
      <c r="E13" s="148"/>
      <c r="F13" s="148"/>
      <c r="G13" s="148"/>
      <c r="H13" s="148"/>
      <c r="I13" s="148"/>
      <c r="J13" s="149"/>
    </row>
    <row r="14" spans="2:13">
      <c r="B14" s="376" t="s">
        <v>391</v>
      </c>
      <c r="C14" s="377"/>
      <c r="D14" s="143">
        <f t="shared" ref="D14:J14" si="1">+D15+D19+D20</f>
        <v>0</v>
      </c>
      <c r="E14" s="143">
        <f t="shared" si="1"/>
        <v>0</v>
      </c>
      <c r="F14" s="143">
        <f t="shared" si="1"/>
        <v>0</v>
      </c>
      <c r="G14" s="143">
        <f t="shared" si="1"/>
        <v>0</v>
      </c>
      <c r="H14" s="143">
        <f t="shared" si="1"/>
        <v>0</v>
      </c>
      <c r="I14" s="143">
        <f t="shared" si="1"/>
        <v>0</v>
      </c>
      <c r="J14" s="144">
        <f t="shared" si="1"/>
        <v>0</v>
      </c>
    </row>
    <row r="15" spans="2:13" ht="28.5">
      <c r="B15" s="145"/>
      <c r="C15" s="146" t="s">
        <v>392</v>
      </c>
      <c r="D15" s="143">
        <f>SUM(D16:D18)</f>
        <v>0</v>
      </c>
      <c r="E15" s="150"/>
      <c r="F15" s="151">
        <f>SUM(F16:F18)</f>
        <v>0</v>
      </c>
      <c r="G15" s="143"/>
      <c r="H15" s="143">
        <f>+D15+E15-F15+G15</f>
        <v>0</v>
      </c>
      <c r="I15" s="143">
        <f>SUM(I16:I18)</f>
        <v>0</v>
      </c>
      <c r="J15" s="144"/>
      <c r="M15" s="152"/>
    </row>
    <row r="16" spans="2:13" ht="16.5" hidden="1">
      <c r="B16" s="145"/>
      <c r="C16" s="153" t="s">
        <v>487</v>
      </c>
      <c r="D16" s="154"/>
      <c r="E16" s="150"/>
      <c r="F16" s="155"/>
      <c r="G16" s="143"/>
      <c r="H16" s="143"/>
      <c r="I16" s="143"/>
      <c r="J16" s="144"/>
      <c r="M16" s="152"/>
    </row>
    <row r="17" spans="2:13" ht="16.5" hidden="1">
      <c r="B17" s="145"/>
      <c r="C17" s="153" t="s">
        <v>488</v>
      </c>
      <c r="D17" s="154"/>
      <c r="E17" s="150"/>
      <c r="F17" s="155"/>
      <c r="G17" s="143"/>
      <c r="H17" s="143"/>
      <c r="I17" s="143"/>
      <c r="J17" s="144"/>
      <c r="M17" s="152"/>
    </row>
    <row r="18" spans="2:13" ht="16.5" hidden="1">
      <c r="B18" s="145"/>
      <c r="C18" s="156" t="s">
        <v>489</v>
      </c>
      <c r="D18" s="155"/>
      <c r="E18" s="150"/>
      <c r="F18" s="155"/>
      <c r="G18" s="143"/>
      <c r="H18" s="143"/>
      <c r="I18" s="143"/>
      <c r="J18" s="144"/>
      <c r="M18" s="152"/>
    </row>
    <row r="19" spans="2:13">
      <c r="B19" s="147"/>
      <c r="C19" s="157" t="s">
        <v>393</v>
      </c>
      <c r="D19" s="158"/>
      <c r="E19" s="158"/>
      <c r="F19" s="158"/>
      <c r="G19" s="148"/>
      <c r="H19" s="148"/>
      <c r="I19" s="148"/>
      <c r="J19" s="149"/>
      <c r="M19" s="152"/>
    </row>
    <row r="20" spans="2:13" ht="28.5">
      <c r="B20" s="147"/>
      <c r="C20" s="146" t="s">
        <v>394</v>
      </c>
      <c r="D20" s="148"/>
      <c r="E20" s="148"/>
      <c r="F20" s="148"/>
      <c r="G20" s="148"/>
      <c r="H20" s="148"/>
      <c r="I20" s="148"/>
      <c r="J20" s="149"/>
      <c r="M20" s="152"/>
    </row>
    <row r="21" spans="2:13">
      <c r="B21" s="376" t="s">
        <v>395</v>
      </c>
      <c r="C21" s="377"/>
      <c r="D21" s="343">
        <f>'F1. ESF'!M11</f>
        <v>436981.74</v>
      </c>
      <c r="E21" s="341"/>
      <c r="F21" s="341"/>
      <c r="G21" s="341"/>
      <c r="H21" s="343">
        <f>'F1. ESF'!L48</f>
        <v>432297.13999999996</v>
      </c>
      <c r="I21" s="341"/>
      <c r="J21" s="342"/>
      <c r="M21" s="152"/>
    </row>
    <row r="22" spans="2:13" ht="16.5">
      <c r="B22" s="145"/>
      <c r="C22" s="156"/>
      <c r="D22" s="155"/>
      <c r="E22" s="158"/>
      <c r="F22" s="158"/>
      <c r="G22" s="155"/>
      <c r="H22" s="143"/>
      <c r="I22" s="159"/>
      <c r="J22" s="160"/>
      <c r="M22" s="152"/>
    </row>
    <row r="23" spans="2:13" ht="16.5">
      <c r="B23" s="145"/>
      <c r="C23" s="156"/>
      <c r="D23" s="155"/>
      <c r="E23" s="158"/>
      <c r="F23" s="158"/>
      <c r="G23" s="155"/>
      <c r="H23" s="143"/>
      <c r="I23" s="159"/>
      <c r="J23" s="160"/>
      <c r="M23" s="152"/>
    </row>
    <row r="24" spans="2:13" ht="16.5">
      <c r="B24" s="147"/>
      <c r="C24" s="156"/>
      <c r="D24" s="155"/>
      <c r="E24" s="158"/>
      <c r="F24" s="158"/>
      <c r="G24" s="155"/>
      <c r="H24" s="143"/>
      <c r="I24" s="159"/>
      <c r="J24" s="160"/>
      <c r="M24" s="152"/>
    </row>
    <row r="25" spans="2:13" ht="35.25" customHeight="1">
      <c r="B25" s="376" t="s">
        <v>396</v>
      </c>
      <c r="C25" s="377"/>
      <c r="D25" s="343">
        <f>+D9+D21</f>
        <v>436981.74</v>
      </c>
      <c r="E25" s="341"/>
      <c r="F25" s="341"/>
      <c r="G25" s="341">
        <f>+G9+G21</f>
        <v>0</v>
      </c>
      <c r="H25" s="343">
        <f>+H9+H21</f>
        <v>432297.13999999996</v>
      </c>
      <c r="I25" s="341">
        <f>+I9+I21</f>
        <v>0</v>
      </c>
      <c r="J25" s="342">
        <f>+J9+J21</f>
        <v>0</v>
      </c>
      <c r="K25" s="161"/>
      <c r="L25" s="161"/>
      <c r="M25" s="152"/>
    </row>
    <row r="26" spans="2:13">
      <c r="B26" s="376"/>
      <c r="C26" s="377"/>
      <c r="D26" s="151"/>
      <c r="E26" s="151"/>
      <c r="F26" s="151"/>
      <c r="G26" s="151"/>
      <c r="H26" s="151"/>
      <c r="I26" s="151"/>
      <c r="J26" s="162"/>
      <c r="M26" s="152"/>
    </row>
    <row r="27" spans="2:13" ht="16.5" customHeight="1">
      <c r="B27" s="376" t="s">
        <v>498</v>
      </c>
      <c r="C27" s="377"/>
      <c r="D27" s="151"/>
      <c r="E27" s="151"/>
      <c r="F27" s="151"/>
      <c r="G27" s="151"/>
      <c r="H27" s="151"/>
      <c r="I27" s="151"/>
      <c r="J27" s="162"/>
      <c r="M27" s="152"/>
    </row>
    <row r="28" spans="2:13">
      <c r="B28" s="388"/>
      <c r="C28" s="389"/>
      <c r="D28" s="163"/>
      <c r="E28" s="163"/>
      <c r="F28" s="163"/>
      <c r="G28" s="163"/>
      <c r="H28" s="163"/>
      <c r="I28" s="163"/>
      <c r="J28" s="164"/>
    </row>
    <row r="29" spans="2:13" ht="48.75" customHeight="1">
      <c r="B29" s="390" t="s">
        <v>397</v>
      </c>
      <c r="C29" s="391"/>
      <c r="D29" s="163"/>
      <c r="E29" s="163"/>
      <c r="F29" s="163"/>
      <c r="G29" s="163"/>
      <c r="H29" s="163"/>
      <c r="I29" s="163"/>
      <c r="J29" s="164"/>
    </row>
    <row r="30" spans="2:13" ht="15.75" thickBot="1">
      <c r="B30" s="386"/>
      <c r="C30" s="387"/>
      <c r="D30" s="165"/>
      <c r="E30" s="165"/>
      <c r="F30" s="165"/>
      <c r="G30" s="165"/>
      <c r="H30" s="165"/>
      <c r="I30" s="165"/>
      <c r="J30" s="166"/>
    </row>
    <row r="31" spans="2:13" ht="49.5" customHeight="1">
      <c r="B31" s="383" t="s">
        <v>398</v>
      </c>
      <c r="C31" s="383"/>
      <c r="D31" s="383"/>
      <c r="E31" s="383"/>
      <c r="F31" s="383"/>
      <c r="G31" s="383"/>
      <c r="H31" s="383"/>
      <c r="I31" s="383"/>
      <c r="J31" s="383"/>
    </row>
    <row r="32" spans="2:13" ht="22.5" customHeight="1" thickBot="1">
      <c r="B32" s="384" t="s">
        <v>399</v>
      </c>
      <c r="C32" s="384"/>
      <c r="D32" s="384"/>
      <c r="E32" s="384"/>
      <c r="F32" s="384"/>
      <c r="G32" s="384"/>
      <c r="H32" s="384"/>
      <c r="I32" s="384"/>
      <c r="J32" s="384"/>
    </row>
    <row r="33" spans="2:14" ht="30">
      <c r="B33" s="372" t="s">
        <v>400</v>
      </c>
      <c r="C33" s="344" t="s">
        <v>401</v>
      </c>
      <c r="D33" s="344" t="s">
        <v>402</v>
      </c>
      <c r="E33" s="344" t="s">
        <v>403</v>
      </c>
      <c r="F33" s="372" t="s">
        <v>404</v>
      </c>
      <c r="G33" s="344" t="s">
        <v>405</v>
      </c>
    </row>
    <row r="34" spans="2:14">
      <c r="B34" s="385"/>
      <c r="C34" s="322" t="s">
        <v>406</v>
      </c>
      <c r="D34" s="322" t="s">
        <v>407</v>
      </c>
      <c r="E34" s="322" t="s">
        <v>408</v>
      </c>
      <c r="F34" s="385"/>
      <c r="G34" s="322" t="s">
        <v>409</v>
      </c>
    </row>
    <row r="35" spans="2:14" ht="15.75" thickBot="1">
      <c r="B35" s="373"/>
      <c r="C35" s="345"/>
      <c r="D35" s="308" t="s">
        <v>410</v>
      </c>
      <c r="E35" s="345"/>
      <c r="F35" s="373"/>
      <c r="G35" s="345"/>
    </row>
    <row r="36" spans="2:14" ht="45">
      <c r="B36" s="167" t="s">
        <v>411</v>
      </c>
      <c r="C36" s="168"/>
      <c r="D36" s="168"/>
      <c r="E36" s="168"/>
      <c r="F36" s="168"/>
      <c r="G36" s="168"/>
      <c r="L36" s="211"/>
    </row>
    <row r="37" spans="2:14">
      <c r="B37" s="169" t="s">
        <v>490</v>
      </c>
      <c r="C37" s="170"/>
      <c r="D37" s="171"/>
      <c r="E37" s="172"/>
      <c r="F37" s="171"/>
      <c r="G37" s="172"/>
    </row>
    <row r="38" spans="2:14">
      <c r="B38" s="169" t="s">
        <v>412</v>
      </c>
      <c r="C38" s="169"/>
      <c r="D38" s="169"/>
      <c r="E38" s="169"/>
      <c r="F38" s="169"/>
      <c r="G38" s="169"/>
    </row>
    <row r="39" spans="2:14" ht="15.75" thickBot="1">
      <c r="B39" s="173" t="s">
        <v>413</v>
      </c>
      <c r="C39" s="173"/>
      <c r="D39" s="173"/>
      <c r="E39" s="173"/>
      <c r="F39" s="173"/>
      <c r="G39" s="173"/>
    </row>
    <row r="40" spans="2:14" ht="49.5" customHeight="1">
      <c r="B40" s="382" t="s">
        <v>345</v>
      </c>
      <c r="C40" s="382"/>
      <c r="D40" s="382"/>
      <c r="E40" s="382"/>
      <c r="F40" s="382"/>
      <c r="G40" s="382"/>
      <c r="H40" s="174"/>
      <c r="I40" s="174"/>
      <c r="J40" s="174"/>
      <c r="K40" s="175"/>
      <c r="L40" s="175"/>
      <c r="M40" s="175"/>
      <c r="N40" s="175"/>
    </row>
    <row r="41" spans="2:14" s="177" customFormat="1">
      <c r="B41" s="176"/>
    </row>
  </sheetData>
  <mergeCells count="28"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C1:J1"/>
    <mergeCell ref="B2:J2"/>
    <mergeCell ref="B3:J3"/>
    <mergeCell ref="B4:J4"/>
    <mergeCell ref="B5:J5"/>
  </mergeCells>
  <printOptions horizontalCentered="1"/>
  <pageMargins left="0.11811023622047245" right="0.11811023622047245" top="0.15748031496062992" bottom="0.15748031496062992" header="0.11811023622047245" footer="0.11811023622047245"/>
  <pageSetup scale="8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90" zoomScaleNormal="90" zoomScaleSheetLayoutView="100" workbookViewId="0">
      <selection activeCell="F18" sqref="F18"/>
    </sheetView>
  </sheetViews>
  <sheetFormatPr baseColWidth="10" defaultRowHeight="15"/>
  <cols>
    <col min="1" max="1" width="6.7109375" style="141" customWidth="1"/>
    <col min="2" max="2" width="22.42578125" style="141" customWidth="1"/>
    <col min="3" max="3" width="13.28515625" style="141" customWidth="1"/>
    <col min="4" max="4" width="15.7109375" style="141" customWidth="1"/>
    <col min="5" max="5" width="16.28515625" style="141" customWidth="1"/>
    <col min="6" max="6" width="18.85546875" style="141" customWidth="1"/>
    <col min="7" max="7" width="13.140625" style="141" customWidth="1"/>
    <col min="8" max="8" width="19.140625" style="141" customWidth="1"/>
    <col min="9" max="9" width="24.28515625" style="141" customWidth="1"/>
    <col min="10" max="10" width="21.140625" style="141" customWidth="1"/>
    <col min="11" max="11" width="22" style="141" customWidth="1"/>
    <col min="12" max="12" width="23" style="141" customWidth="1"/>
    <col min="13" max="16384" width="11.42578125" style="141"/>
  </cols>
  <sheetData>
    <row r="1" spans="2:12">
      <c r="B1" s="140" t="s">
        <v>414</v>
      </c>
      <c r="C1" s="392" t="s">
        <v>415</v>
      </c>
      <c r="D1" s="392"/>
      <c r="E1" s="392"/>
      <c r="F1" s="392"/>
      <c r="G1" s="392"/>
      <c r="H1" s="392"/>
      <c r="I1" s="392"/>
      <c r="J1" s="392"/>
      <c r="K1" s="392"/>
      <c r="L1" s="392"/>
    </row>
    <row r="2" spans="2:12" ht="15.75" thickBot="1">
      <c r="B2" s="140"/>
    </row>
    <row r="3" spans="2:12" ht="15.75" thickBot="1">
      <c r="B3" s="366" t="s">
        <v>497</v>
      </c>
      <c r="C3" s="367"/>
      <c r="D3" s="367"/>
      <c r="E3" s="367"/>
      <c r="F3" s="367"/>
      <c r="G3" s="367"/>
      <c r="H3" s="367"/>
      <c r="I3" s="367"/>
      <c r="J3" s="367"/>
      <c r="K3" s="367"/>
      <c r="L3" s="368"/>
    </row>
    <row r="4" spans="2:12" ht="15.75" thickBot="1">
      <c r="B4" s="369" t="s">
        <v>416</v>
      </c>
      <c r="C4" s="370"/>
      <c r="D4" s="370"/>
      <c r="E4" s="370"/>
      <c r="F4" s="370"/>
      <c r="G4" s="370"/>
      <c r="H4" s="370"/>
      <c r="I4" s="370"/>
      <c r="J4" s="370"/>
      <c r="K4" s="370"/>
      <c r="L4" s="371"/>
    </row>
    <row r="5" spans="2:12" ht="15.75" thickBot="1">
      <c r="B5" s="369" t="s">
        <v>548</v>
      </c>
      <c r="C5" s="370"/>
      <c r="D5" s="370"/>
      <c r="E5" s="370"/>
      <c r="F5" s="370"/>
      <c r="G5" s="370"/>
      <c r="H5" s="370"/>
      <c r="I5" s="370"/>
      <c r="J5" s="370"/>
      <c r="K5" s="370"/>
      <c r="L5" s="371"/>
    </row>
    <row r="6" spans="2:12" ht="15.75" thickBot="1">
      <c r="B6" s="369" t="s">
        <v>310</v>
      </c>
      <c r="C6" s="370"/>
      <c r="D6" s="370"/>
      <c r="E6" s="370"/>
      <c r="F6" s="370"/>
      <c r="G6" s="370"/>
      <c r="H6" s="370"/>
      <c r="I6" s="370"/>
      <c r="J6" s="370"/>
      <c r="K6" s="370"/>
      <c r="L6" s="371"/>
    </row>
    <row r="7" spans="2:12" ht="74.25" customHeight="1" thickBot="1">
      <c r="B7" s="307" t="s">
        <v>417</v>
      </c>
      <c r="C7" s="308" t="s">
        <v>418</v>
      </c>
      <c r="D7" s="308" t="s">
        <v>419</v>
      </c>
      <c r="E7" s="308" t="s">
        <v>420</v>
      </c>
      <c r="F7" s="308" t="s">
        <v>421</v>
      </c>
      <c r="G7" s="308" t="s">
        <v>422</v>
      </c>
      <c r="H7" s="308" t="s">
        <v>423</v>
      </c>
      <c r="I7" s="308" t="s">
        <v>424</v>
      </c>
      <c r="J7" s="308" t="s">
        <v>512</v>
      </c>
      <c r="K7" s="308" t="s">
        <v>549</v>
      </c>
      <c r="L7" s="308" t="s">
        <v>550</v>
      </c>
    </row>
    <row r="8" spans="2:12">
      <c r="B8" s="178"/>
      <c r="C8" s="179"/>
      <c r="D8" s="179"/>
      <c r="E8" s="179"/>
      <c r="F8" s="179"/>
      <c r="G8" s="179"/>
      <c r="H8" s="179"/>
      <c r="I8" s="179"/>
      <c r="J8" s="179"/>
      <c r="K8" s="179"/>
      <c r="L8" s="179"/>
    </row>
    <row r="9" spans="2:12" ht="45">
      <c r="B9" s="167" t="s">
        <v>425</v>
      </c>
      <c r="C9" s="142"/>
      <c r="D9" s="142"/>
      <c r="E9" s="142"/>
      <c r="F9" s="180">
        <f>+F10+F11+F12+F13</f>
        <v>0</v>
      </c>
      <c r="G9" s="142"/>
      <c r="H9" s="142"/>
      <c r="I9" s="142"/>
      <c r="J9" s="180">
        <f t="shared" ref="J9:K9" si="0">+J10+J11+J12+J13</f>
        <v>0</v>
      </c>
      <c r="K9" s="180">
        <f t="shared" si="0"/>
        <v>0</v>
      </c>
      <c r="L9" s="180">
        <f>+L10+L11+L12+L13</f>
        <v>0</v>
      </c>
    </row>
    <row r="10" spans="2:12">
      <c r="B10" s="181" t="s">
        <v>435</v>
      </c>
      <c r="C10" s="182"/>
      <c r="D10" s="182"/>
      <c r="E10" s="183"/>
      <c r="F10" s="184"/>
      <c r="G10" s="185"/>
      <c r="H10" s="183"/>
      <c r="I10" s="183"/>
      <c r="J10" s="184"/>
      <c r="K10" s="186"/>
      <c r="L10" s="187"/>
    </row>
    <row r="11" spans="2:12">
      <c r="B11" s="181" t="s">
        <v>426</v>
      </c>
      <c r="C11" s="142"/>
      <c r="D11" s="142"/>
      <c r="E11" s="142"/>
      <c r="F11" s="142"/>
      <c r="G11" s="142"/>
      <c r="H11" s="142"/>
      <c r="I11" s="142"/>
      <c r="J11" s="188"/>
      <c r="K11" s="142"/>
      <c r="L11" s="142"/>
    </row>
    <row r="12" spans="2:12">
      <c r="B12" s="181" t="s">
        <v>427</v>
      </c>
      <c r="C12" s="142"/>
      <c r="D12" s="142"/>
      <c r="E12" s="142"/>
      <c r="F12" s="142"/>
      <c r="G12" s="142"/>
      <c r="H12" s="142"/>
      <c r="I12" s="142"/>
      <c r="J12" s="189"/>
      <c r="K12" s="142"/>
      <c r="L12" s="142"/>
    </row>
    <row r="13" spans="2:12">
      <c r="B13" s="181" t="s">
        <v>428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2:12">
      <c r="B14" s="190"/>
      <c r="C14" s="142"/>
      <c r="D14" s="142"/>
      <c r="E14" s="142"/>
      <c r="F14" s="142"/>
      <c r="G14" s="142"/>
      <c r="H14" s="142"/>
      <c r="I14" s="142"/>
      <c r="J14" s="142"/>
      <c r="K14" s="142"/>
      <c r="L14" s="142"/>
    </row>
    <row r="15" spans="2:12" ht="45">
      <c r="B15" s="167" t="s">
        <v>429</v>
      </c>
      <c r="C15" s="142"/>
      <c r="D15" s="142"/>
      <c r="E15" s="142"/>
      <c r="F15" s="191">
        <f>+F16+F17+F18+F19</f>
        <v>0</v>
      </c>
      <c r="G15" s="142"/>
      <c r="H15" s="142"/>
      <c r="I15" s="142"/>
      <c r="J15" s="142"/>
      <c r="K15" s="142"/>
      <c r="L15" s="191">
        <f>+L16+L17+L18+L19</f>
        <v>0</v>
      </c>
    </row>
    <row r="16" spans="2:12">
      <c r="B16" s="181" t="s">
        <v>430</v>
      </c>
      <c r="C16" s="142"/>
      <c r="D16" s="142"/>
      <c r="E16" s="142"/>
      <c r="F16" s="142"/>
      <c r="G16" s="142"/>
      <c r="H16" s="142"/>
      <c r="I16" s="142"/>
      <c r="J16" s="142"/>
      <c r="K16" s="142"/>
      <c r="L16" s="142"/>
    </row>
    <row r="17" spans="2:12">
      <c r="B17" s="181" t="s">
        <v>431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</row>
    <row r="18" spans="2:12">
      <c r="B18" s="181" t="s">
        <v>432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</row>
    <row r="19" spans="2:12" ht="33.75" customHeight="1">
      <c r="B19" s="181" t="s">
        <v>433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</row>
    <row r="20" spans="2:12">
      <c r="B20" s="190"/>
      <c r="C20" s="142"/>
      <c r="D20" s="142"/>
      <c r="E20" s="142"/>
      <c r="F20" s="142"/>
      <c r="G20" s="142"/>
      <c r="H20" s="142"/>
      <c r="I20" s="142"/>
      <c r="J20" s="142"/>
      <c r="K20" s="142"/>
      <c r="L20" s="142"/>
    </row>
    <row r="21" spans="2:12" ht="75">
      <c r="B21" s="167" t="s">
        <v>434</v>
      </c>
      <c r="C21" s="142"/>
      <c r="D21" s="142"/>
      <c r="E21" s="142"/>
      <c r="F21" s="180">
        <f>+F9+F15</f>
        <v>0</v>
      </c>
      <c r="G21" s="142"/>
      <c r="H21" s="142"/>
      <c r="I21" s="142"/>
      <c r="J21" s="142"/>
      <c r="K21" s="142"/>
      <c r="L21" s="180">
        <f>+L9+L15</f>
        <v>0</v>
      </c>
    </row>
    <row r="22" spans="2:12" ht="15.75" thickBot="1">
      <c r="B22" s="173"/>
      <c r="C22" s="192"/>
      <c r="D22" s="192"/>
      <c r="E22" s="192"/>
      <c r="F22" s="192"/>
      <c r="G22" s="192"/>
      <c r="H22" s="192"/>
      <c r="I22" s="192"/>
      <c r="J22" s="192"/>
      <c r="K22" s="192"/>
      <c r="L22" s="192"/>
    </row>
  </sheetData>
  <mergeCells count="5">
    <mergeCell ref="C1:L1"/>
    <mergeCell ref="B3:L3"/>
    <mergeCell ref="B4:L4"/>
    <mergeCell ref="B5:L5"/>
    <mergeCell ref="B6:L6"/>
  </mergeCells>
  <printOptions horizontalCentered="1"/>
  <pageMargins left="0.51181102362204722" right="0.51181102362204722" top="0.55118110236220474" bottom="0.74803149606299213" header="0.31496062992125984" footer="0.31496062992125984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00"/>
  <sheetViews>
    <sheetView tabSelected="1" topLeftCell="C1" zoomScale="80" zoomScaleNormal="80" zoomScaleSheetLayoutView="100" workbookViewId="0">
      <selection activeCell="G69" sqref="G69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51" customWidth="1"/>
    <col min="6" max="6" width="22" style="51" customWidth="1"/>
    <col min="7" max="7" width="25.140625" style="51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4:11" ht="15" customHeight="1"/>
    <row r="2" spans="4:11" ht="15" customHeight="1" thickBot="1"/>
    <row r="3" spans="4:11" ht="15" customHeight="1">
      <c r="D3" s="394" t="s">
        <v>309</v>
      </c>
      <c r="E3" s="395"/>
      <c r="F3" s="395"/>
      <c r="G3" s="396"/>
      <c r="H3" s="212"/>
      <c r="I3" s="212"/>
      <c r="J3" s="212"/>
      <c r="K3" s="213"/>
    </row>
    <row r="4" spans="4:11" ht="15" customHeight="1">
      <c r="D4" s="214"/>
      <c r="G4" s="263"/>
      <c r="K4" s="215"/>
    </row>
    <row r="5" spans="4:11" ht="25.15" customHeight="1">
      <c r="D5" s="406" t="s">
        <v>497</v>
      </c>
      <c r="E5" s="407"/>
      <c r="F5" s="407"/>
      <c r="G5" s="408"/>
      <c r="H5" s="261"/>
      <c r="I5" s="261"/>
      <c r="J5" s="261"/>
      <c r="K5" s="262"/>
    </row>
    <row r="6" spans="4:11" ht="19.5" customHeight="1">
      <c r="D6" s="397" t="s">
        <v>309</v>
      </c>
      <c r="E6" s="398"/>
      <c r="F6" s="398"/>
      <c r="G6" s="399"/>
      <c r="K6" s="215"/>
    </row>
    <row r="7" spans="4:11" ht="15" customHeight="1">
      <c r="D7" s="400" t="s">
        <v>547</v>
      </c>
      <c r="E7" s="401"/>
      <c r="F7" s="401"/>
      <c r="G7" s="402"/>
      <c r="K7" s="215"/>
    </row>
    <row r="8" spans="4:11" ht="15" customHeight="1">
      <c r="D8" s="403" t="s">
        <v>310</v>
      </c>
      <c r="E8" s="404"/>
      <c r="F8" s="404"/>
      <c r="G8" s="405"/>
      <c r="K8" s="215"/>
    </row>
    <row r="9" spans="4:11" ht="15" customHeight="1">
      <c r="D9" s="214"/>
      <c r="G9" s="263"/>
      <c r="K9" s="215"/>
    </row>
    <row r="10" spans="4:11" ht="15">
      <c r="D10" s="309" t="s">
        <v>311</v>
      </c>
      <c r="E10" s="310" t="s">
        <v>349</v>
      </c>
      <c r="F10" s="310" t="s">
        <v>152</v>
      </c>
      <c r="G10" s="311" t="s">
        <v>350</v>
      </c>
      <c r="K10" s="215"/>
    </row>
    <row r="11" spans="4:11" ht="15" customHeight="1">
      <c r="D11" s="216" t="s">
        <v>312</v>
      </c>
      <c r="E11" s="52">
        <f>+E12+E13+E14</f>
        <v>20734678</v>
      </c>
      <c r="F11" s="292">
        <f t="shared" ref="F11:G11" si="0">+F12+F13+F14</f>
        <v>18588555.149999999</v>
      </c>
      <c r="G11" s="295">
        <f t="shared" si="0"/>
        <v>18588555.149999999</v>
      </c>
      <c r="H11" s="217"/>
      <c r="K11" s="215"/>
    </row>
    <row r="12" spans="4:11" ht="15" customHeight="1">
      <c r="D12" s="218" t="s">
        <v>313</v>
      </c>
      <c r="E12" s="53">
        <f>+E41</f>
        <v>11017339</v>
      </c>
      <c r="F12" s="290">
        <f>'F5. EAID'!F41</f>
        <v>8566750.3499999996</v>
      </c>
      <c r="G12" s="293">
        <f>'F5. EAID'!G41</f>
        <v>8566750.3499999996</v>
      </c>
      <c r="H12" s="217"/>
      <c r="K12" s="215"/>
    </row>
    <row r="13" spans="4:11" ht="15" customHeight="1">
      <c r="D13" s="218" t="s">
        <v>314</v>
      </c>
      <c r="E13" s="54">
        <f>+E51</f>
        <v>9717339</v>
      </c>
      <c r="F13" s="291">
        <f>'F5. EAID'!F63</f>
        <v>10021804.800000001</v>
      </c>
      <c r="G13" s="294">
        <f>'F5. EAID'!G63</f>
        <v>10021804.800000001</v>
      </c>
      <c r="K13" s="215"/>
    </row>
    <row r="14" spans="4:11" ht="15" customHeight="1">
      <c r="D14" s="218" t="s">
        <v>315</v>
      </c>
      <c r="E14" s="54">
        <f>+E38</f>
        <v>0</v>
      </c>
      <c r="F14" s="291">
        <f>+F38</f>
        <v>0</v>
      </c>
      <c r="G14" s="294">
        <v>0</v>
      </c>
      <c r="K14" s="215"/>
    </row>
    <row r="15" spans="4:11" ht="15" customHeight="1">
      <c r="D15" s="216" t="s">
        <v>316</v>
      </c>
      <c r="E15" s="52">
        <f>+E16+E17</f>
        <v>20734678</v>
      </c>
      <c r="F15" s="292">
        <f>F16+F17</f>
        <v>18490449.02</v>
      </c>
      <c r="G15" s="295">
        <f t="shared" ref="G15" si="1">+G16+G17</f>
        <v>18404509.170000002</v>
      </c>
      <c r="H15" s="217"/>
      <c r="K15" s="215"/>
    </row>
    <row r="16" spans="4:11" ht="15" customHeight="1">
      <c r="D16" s="218" t="s">
        <v>317</v>
      </c>
      <c r="E16" s="54">
        <f>+E45</f>
        <v>11017339</v>
      </c>
      <c r="F16" s="291">
        <f>'F6a. EAEPE OG'!G12</f>
        <v>8468638.4199999999</v>
      </c>
      <c r="G16" s="294">
        <f>'F6a. EAEPE OG'!H12</f>
        <v>8418521.8900000006</v>
      </c>
      <c r="H16" s="217"/>
      <c r="K16" s="215"/>
    </row>
    <row r="17" spans="4:11" ht="15" customHeight="1">
      <c r="D17" s="218" t="s">
        <v>318</v>
      </c>
      <c r="E17" s="54">
        <f>+E55</f>
        <v>9717339</v>
      </c>
      <c r="F17" s="291">
        <f>'F6a. EAEPE OG'!G85</f>
        <v>10021810.6</v>
      </c>
      <c r="G17" s="294">
        <f>'F6a. EAEPE OG'!H85</f>
        <v>9985987.2799999993</v>
      </c>
      <c r="K17" s="215"/>
    </row>
    <row r="18" spans="4:11" ht="15" customHeight="1">
      <c r="D18" s="216" t="s">
        <v>319</v>
      </c>
      <c r="E18" s="346">
        <f>+E19+E20</f>
        <v>0</v>
      </c>
      <c r="F18" s="292">
        <f t="shared" ref="F18:G18" si="2">+F19+F20</f>
        <v>237721.9</v>
      </c>
      <c r="G18" s="295">
        <f t="shared" si="2"/>
        <v>237721.9</v>
      </c>
      <c r="H18" s="217"/>
      <c r="K18" s="215"/>
    </row>
    <row r="19" spans="4:11" ht="15" customHeight="1">
      <c r="D19" s="218" t="s">
        <v>320</v>
      </c>
      <c r="E19" s="347">
        <v>0</v>
      </c>
      <c r="F19" s="291">
        <v>237704.5</v>
      </c>
      <c r="G19" s="294">
        <v>237704.5</v>
      </c>
      <c r="H19" s="217"/>
      <c r="K19" s="215"/>
    </row>
    <row r="20" spans="4:11" ht="15" customHeight="1">
      <c r="D20" s="218" t="s">
        <v>321</v>
      </c>
      <c r="E20" s="347">
        <v>0</v>
      </c>
      <c r="F20" s="291">
        <v>17.399999999999999</v>
      </c>
      <c r="G20" s="294">
        <v>17.399999999999999</v>
      </c>
      <c r="K20" s="215"/>
    </row>
    <row r="21" spans="4:11" ht="15" customHeight="1">
      <c r="D21" s="216" t="s">
        <v>322</v>
      </c>
      <c r="E21" s="52">
        <f>+E11-E15+E18</f>
        <v>0</v>
      </c>
      <c r="F21" s="292">
        <f>+F11-F15+F18</f>
        <v>335828.02999999898</v>
      </c>
      <c r="G21" s="295">
        <f>+G11-G15+G18</f>
        <v>421767.87999999675</v>
      </c>
      <c r="H21" s="217"/>
      <c r="K21" s="215"/>
    </row>
    <row r="22" spans="4:11" ht="15" customHeight="1">
      <c r="D22" s="216" t="s">
        <v>323</v>
      </c>
      <c r="E22" s="52">
        <f>+E21-E38</f>
        <v>0</v>
      </c>
      <c r="F22" s="292">
        <f t="shared" ref="F22:G22" si="3">+F21-F38</f>
        <v>335828.02999999898</v>
      </c>
      <c r="G22" s="295">
        <f t="shared" si="3"/>
        <v>421767.87999999675</v>
      </c>
      <c r="H22" s="217"/>
      <c r="K22" s="215"/>
    </row>
    <row r="23" spans="4:11" ht="27.75" customHeight="1">
      <c r="D23" s="219" t="s">
        <v>324</v>
      </c>
      <c r="E23" s="55">
        <f>+E22-E18</f>
        <v>0</v>
      </c>
      <c r="F23" s="289">
        <f t="shared" ref="F23:G23" si="4">+F22-F18</f>
        <v>98106.129999998986</v>
      </c>
      <c r="G23" s="296">
        <f t="shared" si="4"/>
        <v>184045.97999999675</v>
      </c>
      <c r="H23" s="217"/>
      <c r="K23" s="215"/>
    </row>
    <row r="24" spans="4:11" ht="15" customHeight="1">
      <c r="D24" s="214"/>
      <c r="G24" s="263"/>
      <c r="H24" s="217"/>
      <c r="K24" s="215"/>
    </row>
    <row r="25" spans="4:11" ht="15" customHeight="1">
      <c r="D25" s="309" t="s">
        <v>127</v>
      </c>
      <c r="E25" s="312" t="s">
        <v>149</v>
      </c>
      <c r="F25" s="312" t="s">
        <v>152</v>
      </c>
      <c r="G25" s="313" t="s">
        <v>153</v>
      </c>
      <c r="H25" s="217"/>
      <c r="K25" s="215"/>
    </row>
    <row r="26" spans="4:11" ht="15" customHeight="1">
      <c r="D26" s="216" t="s">
        <v>325</v>
      </c>
      <c r="E26" s="52">
        <f>+E27+E28</f>
        <v>0</v>
      </c>
      <c r="F26" s="52">
        <f t="shared" ref="F26:G26" si="5">+F27+F28</f>
        <v>0</v>
      </c>
      <c r="G26" s="264">
        <f t="shared" si="5"/>
        <v>0</v>
      </c>
      <c r="H26" s="217"/>
      <c r="K26" s="215"/>
    </row>
    <row r="27" spans="4:11" ht="15" customHeight="1">
      <c r="D27" s="220" t="s">
        <v>326</v>
      </c>
      <c r="E27" s="54">
        <f>+'F6a. EAEPE OG'!D77-'F6a. EAEPE OG'!D78</f>
        <v>0</v>
      </c>
      <c r="F27" s="54">
        <f>+'F6a. EAEPE OG'!G77-'F6a. EAEPE OG'!G78</f>
        <v>0</v>
      </c>
      <c r="G27" s="265">
        <f>+'F6a. EAEPE OG'!H77-'F6a. EAEPE OG'!H78</f>
        <v>0</v>
      </c>
      <c r="H27" s="217"/>
      <c r="K27" s="215"/>
    </row>
    <row r="28" spans="4:11" ht="15" customHeight="1">
      <c r="D28" s="220" t="s">
        <v>327</v>
      </c>
      <c r="E28" s="54">
        <f>+'F6a. EAEPE OG'!D149</f>
        <v>0</v>
      </c>
      <c r="F28" s="54">
        <f>+'F6a. EAEPE OG'!G150</f>
        <v>0</v>
      </c>
      <c r="G28" s="265">
        <f>+'F6a. EAEPE OG'!H150</f>
        <v>0</v>
      </c>
      <c r="K28" s="215"/>
    </row>
    <row r="29" spans="4:11" ht="15" customHeight="1">
      <c r="D29" s="219" t="s">
        <v>328</v>
      </c>
      <c r="E29" s="55">
        <f>+E23+E26</f>
        <v>0</v>
      </c>
      <c r="F29" s="289">
        <f t="shared" ref="F29:G29" si="6">+F23+F26</f>
        <v>98106.129999998986</v>
      </c>
      <c r="G29" s="296">
        <f t="shared" si="6"/>
        <v>184045.97999999675</v>
      </c>
      <c r="H29" s="217"/>
      <c r="K29" s="215"/>
    </row>
    <row r="30" spans="4:11" ht="15" customHeight="1">
      <c r="D30" s="214"/>
      <c r="G30" s="263"/>
      <c r="H30" s="217"/>
      <c r="K30" s="215"/>
    </row>
    <row r="31" spans="4:11" ht="15">
      <c r="D31" s="309" t="s">
        <v>127</v>
      </c>
      <c r="E31" s="310" t="s">
        <v>329</v>
      </c>
      <c r="F31" s="310" t="s">
        <v>152</v>
      </c>
      <c r="G31" s="311" t="s">
        <v>351</v>
      </c>
      <c r="K31" s="215"/>
    </row>
    <row r="32" spans="4:11" ht="15" customHeight="1">
      <c r="D32" s="221" t="s">
        <v>330</v>
      </c>
      <c r="E32" s="59">
        <f>+E33+E34</f>
        <v>0</v>
      </c>
      <c r="F32" s="59">
        <f t="shared" ref="F32:G32" si="7">+F33+F34</f>
        <v>0</v>
      </c>
      <c r="G32" s="266">
        <f t="shared" si="7"/>
        <v>0</v>
      </c>
      <c r="K32" s="215"/>
    </row>
    <row r="33" spans="4:11" ht="15" customHeight="1">
      <c r="D33" s="222" t="s">
        <v>331</v>
      </c>
      <c r="E33" s="56">
        <f>+'F5. EAID'!C68</f>
        <v>0</v>
      </c>
      <c r="F33" s="56">
        <v>0</v>
      </c>
      <c r="G33" s="267">
        <f>+'F5. EAID'!G68</f>
        <v>0</v>
      </c>
      <c r="K33" s="215"/>
    </row>
    <row r="34" spans="4:11" ht="15" customHeight="1">
      <c r="D34" s="222" t="s">
        <v>332</v>
      </c>
      <c r="E34" s="56">
        <f>+'F5. EAID'!C69</f>
        <v>0</v>
      </c>
      <c r="F34" s="56">
        <f>+'F5. EAID'!F69</f>
        <v>0</v>
      </c>
      <c r="G34" s="267">
        <f>+'F5. EAID'!G69</f>
        <v>0</v>
      </c>
      <c r="K34" s="215"/>
    </row>
    <row r="35" spans="4:11" ht="15" customHeight="1">
      <c r="D35" s="221" t="s">
        <v>333</v>
      </c>
      <c r="E35" s="59">
        <f>+E36+E37</f>
        <v>0</v>
      </c>
      <c r="F35" s="59">
        <f t="shared" ref="F35" si="8">+F36+F37</f>
        <v>0</v>
      </c>
      <c r="G35" s="266">
        <f t="shared" ref="G35" si="9">+G36+G37</f>
        <v>0</v>
      </c>
      <c r="H35" s="217"/>
      <c r="K35" s="215"/>
    </row>
    <row r="36" spans="4:11" ht="15" customHeight="1">
      <c r="D36" s="222" t="s">
        <v>334</v>
      </c>
      <c r="E36" s="56">
        <f>+'F6a. EAEPE OG'!D78</f>
        <v>0</v>
      </c>
      <c r="F36" s="56">
        <f>+'F6a. EAEPE OG'!G78</f>
        <v>0</v>
      </c>
      <c r="G36" s="267">
        <f>+'F6a. EAEPE OG'!H78</f>
        <v>0</v>
      </c>
      <c r="H36" s="217"/>
      <c r="K36" s="215"/>
    </row>
    <row r="37" spans="4:11" ht="15" customHeight="1">
      <c r="D37" s="222" t="s">
        <v>335</v>
      </c>
      <c r="E37" s="56">
        <f>+'F6a. EAEPE OG'!D151</f>
        <v>0</v>
      </c>
      <c r="F37" s="56">
        <f>+'F6a. EAEPE OG'!G151</f>
        <v>0</v>
      </c>
      <c r="G37" s="267">
        <f>+'F6a. EAEPE OG'!H151</f>
        <v>0</v>
      </c>
      <c r="K37" s="215"/>
    </row>
    <row r="38" spans="4:11" ht="15" customHeight="1">
      <c r="D38" s="223" t="s">
        <v>336</v>
      </c>
      <c r="E38" s="60">
        <f>+E32-E35</f>
        <v>0</v>
      </c>
      <c r="F38" s="60">
        <f t="shared" ref="F38:G38" si="10">+F32-F35</f>
        <v>0</v>
      </c>
      <c r="G38" s="268">
        <f t="shared" si="10"/>
        <v>0</v>
      </c>
      <c r="H38" s="217"/>
      <c r="K38" s="215"/>
    </row>
    <row r="39" spans="4:11" ht="15" customHeight="1">
      <c r="D39" s="214"/>
      <c r="G39" s="263"/>
      <c r="H39" s="217"/>
      <c r="K39" s="215"/>
    </row>
    <row r="40" spans="4:11" ht="15">
      <c r="D40" s="309" t="s">
        <v>127</v>
      </c>
      <c r="E40" s="310" t="s">
        <v>329</v>
      </c>
      <c r="F40" s="310" t="s">
        <v>152</v>
      </c>
      <c r="G40" s="311" t="s">
        <v>351</v>
      </c>
      <c r="K40" s="215"/>
    </row>
    <row r="41" spans="4:11" ht="15" customHeight="1">
      <c r="D41" s="224" t="s">
        <v>337</v>
      </c>
      <c r="E41" s="56">
        <f>+'F5. EAID'!C41</f>
        <v>11017339</v>
      </c>
      <c r="F41" s="284">
        <f>+'F5. EAID'!F41</f>
        <v>8566750.3499999996</v>
      </c>
      <c r="G41" s="297">
        <f>'F5. EAID'!G41</f>
        <v>8566750.3499999996</v>
      </c>
      <c r="H41" s="217"/>
      <c r="K41" s="215"/>
    </row>
    <row r="42" spans="4:11" ht="15" customHeight="1">
      <c r="D42" s="224" t="s">
        <v>338</v>
      </c>
      <c r="E42" s="61">
        <f>+E43-E44</f>
        <v>0</v>
      </c>
      <c r="F42" s="61">
        <f t="shared" ref="F42" si="11">+F43-F44</f>
        <v>0</v>
      </c>
      <c r="G42" s="298">
        <v>0</v>
      </c>
      <c r="H42" s="217"/>
      <c r="K42" s="215"/>
    </row>
    <row r="43" spans="4:11" ht="15" customHeight="1">
      <c r="D43" s="222" t="s">
        <v>331</v>
      </c>
      <c r="E43" s="56">
        <f>+'F5. EAID'!C68</f>
        <v>0</v>
      </c>
      <c r="F43" s="56"/>
      <c r="G43" s="297"/>
      <c r="K43" s="215"/>
    </row>
    <row r="44" spans="4:11" ht="15" customHeight="1">
      <c r="D44" s="222" t="s">
        <v>334</v>
      </c>
      <c r="E44" s="56">
        <f>+E36</f>
        <v>0</v>
      </c>
      <c r="F44" s="56">
        <f t="shared" ref="F44" si="12">+F36</f>
        <v>0</v>
      </c>
      <c r="G44" s="297">
        <v>0</v>
      </c>
      <c r="K44" s="215"/>
    </row>
    <row r="45" spans="4:11" ht="15" customHeight="1">
      <c r="D45" s="224" t="s">
        <v>317</v>
      </c>
      <c r="E45" s="56">
        <f>+'F6a. EAEPE OG'!D12-'F6a. EAEPE OG'!D78</f>
        <v>11017339</v>
      </c>
      <c r="F45" s="284">
        <f>F16</f>
        <v>8468638.4199999999</v>
      </c>
      <c r="G45" s="297">
        <f>G16</f>
        <v>8418521.8900000006</v>
      </c>
      <c r="K45" s="215"/>
    </row>
    <row r="46" spans="4:11" ht="15" customHeight="1">
      <c r="D46" s="224" t="s">
        <v>320</v>
      </c>
      <c r="E46" s="348">
        <v>0</v>
      </c>
      <c r="F46" s="284">
        <f>F19</f>
        <v>237704.5</v>
      </c>
      <c r="G46" s="284">
        <f>G19</f>
        <v>237704.5</v>
      </c>
      <c r="K46" s="215"/>
    </row>
    <row r="47" spans="4:11" ht="15" customHeight="1">
      <c r="D47" s="221" t="s">
        <v>339</v>
      </c>
      <c r="E47" s="59">
        <f>+E41+E42-E45+E46</f>
        <v>0</v>
      </c>
      <c r="F47" s="286">
        <f>+F41+F42-F45+F46</f>
        <v>335816.4299999997</v>
      </c>
      <c r="G47" s="299">
        <f>+G41+G42-G45+G46</f>
        <v>385932.95999999903</v>
      </c>
      <c r="H47" s="217"/>
      <c r="K47" s="215"/>
    </row>
    <row r="48" spans="4:11" ht="15" customHeight="1">
      <c r="D48" s="223" t="s">
        <v>340</v>
      </c>
      <c r="E48" s="60">
        <f t="shared" ref="E48" si="13">+E47-E42</f>
        <v>0</v>
      </c>
      <c r="F48" s="288">
        <f>+F47-F42</f>
        <v>335816.4299999997</v>
      </c>
      <c r="G48" s="300">
        <f t="shared" ref="G48" si="14">+G47-G42</f>
        <v>385932.95999999903</v>
      </c>
      <c r="H48" s="217"/>
      <c r="K48" s="215"/>
    </row>
    <row r="49" spans="4:11" ht="15" customHeight="1">
      <c r="D49" s="214"/>
      <c r="G49" s="263"/>
      <c r="H49" s="217"/>
      <c r="K49" s="215"/>
    </row>
    <row r="50" spans="4:11" ht="15">
      <c r="D50" s="309" t="s">
        <v>127</v>
      </c>
      <c r="E50" s="310" t="s">
        <v>329</v>
      </c>
      <c r="F50" s="310" t="s">
        <v>152</v>
      </c>
      <c r="G50" s="311" t="s">
        <v>351</v>
      </c>
      <c r="K50" s="215"/>
    </row>
    <row r="51" spans="4:11" ht="15" customHeight="1">
      <c r="D51" s="224" t="s">
        <v>314</v>
      </c>
      <c r="E51" s="56">
        <f>+'F5. EAID'!C63</f>
        <v>9717339</v>
      </c>
      <c r="F51" s="284">
        <f>+'F5. EAID'!F63</f>
        <v>10021804.800000001</v>
      </c>
      <c r="G51" s="297">
        <f>'F5. EAID'!G63</f>
        <v>10021804.800000001</v>
      </c>
      <c r="K51" s="215"/>
    </row>
    <row r="52" spans="4:11" ht="15" customHeight="1">
      <c r="D52" s="224" t="s">
        <v>341</v>
      </c>
      <c r="E52" s="61">
        <f>+E53-E54</f>
        <v>0</v>
      </c>
      <c r="F52" s="61">
        <f t="shared" ref="F52" si="15">+F53-F54</f>
        <v>0</v>
      </c>
      <c r="G52" s="298">
        <v>0</v>
      </c>
      <c r="K52" s="215"/>
    </row>
    <row r="53" spans="4:11" ht="15" customHeight="1">
      <c r="D53" s="222" t="s">
        <v>332</v>
      </c>
      <c r="E53" s="56">
        <f>+'F5. EAID'!C69</f>
        <v>0</v>
      </c>
      <c r="F53" s="56">
        <f>+'F5. EAID'!F69</f>
        <v>0</v>
      </c>
      <c r="G53" s="297">
        <v>0</v>
      </c>
      <c r="K53" s="215"/>
    </row>
    <row r="54" spans="4:11" ht="15" customHeight="1">
      <c r="D54" s="222" t="s">
        <v>335</v>
      </c>
      <c r="E54" s="56">
        <f>+E37</f>
        <v>0</v>
      </c>
      <c r="F54" s="56">
        <f>+F37</f>
        <v>0</v>
      </c>
      <c r="G54" s="297">
        <v>0</v>
      </c>
      <c r="K54" s="215"/>
    </row>
    <row r="55" spans="4:11" ht="15" customHeight="1">
      <c r="D55" s="224" t="s">
        <v>342</v>
      </c>
      <c r="E55" s="56">
        <f>+'F6a. EAEPE OG'!D85-'F6a. EAEPE OG'!D151</f>
        <v>9717339</v>
      </c>
      <c r="F55" s="285">
        <f>+'F6a. EAEPE OG'!G85-'F6a. EAEPE OG'!G151</f>
        <v>10021810.6</v>
      </c>
      <c r="G55" s="301">
        <f>'F6a. EAEPE OG'!H85</f>
        <v>9985987.2799999993</v>
      </c>
      <c r="K55" s="215"/>
    </row>
    <row r="56" spans="4:11" ht="15" customHeight="1">
      <c r="D56" s="224" t="s">
        <v>321</v>
      </c>
      <c r="E56" s="348">
        <v>0</v>
      </c>
      <c r="F56" s="284">
        <v>17.399999999999999</v>
      </c>
      <c r="G56" s="297">
        <v>17.399999999999999</v>
      </c>
      <c r="K56" s="215"/>
    </row>
    <row r="57" spans="4:11" ht="15" customHeight="1">
      <c r="D57" s="221" t="s">
        <v>343</v>
      </c>
      <c r="E57" s="59">
        <f>+E51+E52-E55+E56</f>
        <v>0</v>
      </c>
      <c r="F57" s="286">
        <f>+F51+F52-F55+F56</f>
        <v>11.600000001117586</v>
      </c>
      <c r="G57" s="299">
        <f>+G51+G52-G55+G56</f>
        <v>35834.920000001417</v>
      </c>
      <c r="H57" s="217"/>
      <c r="K57" s="215"/>
    </row>
    <row r="58" spans="4:11" ht="15" customHeight="1" thickBot="1">
      <c r="D58" s="225" t="s">
        <v>344</v>
      </c>
      <c r="E58" s="226">
        <f>+E57-E52</f>
        <v>0</v>
      </c>
      <c r="F58" s="287">
        <f t="shared" ref="F58:G58" si="16">+F57-F52</f>
        <v>11.600000001117586</v>
      </c>
      <c r="G58" s="302">
        <f t="shared" si="16"/>
        <v>35834.920000001417</v>
      </c>
      <c r="H58" s="227"/>
      <c r="I58" s="228"/>
      <c r="J58" s="228"/>
      <c r="K58" s="229"/>
    </row>
    <row r="59" spans="4:11" ht="15" customHeight="1"/>
    <row r="60" spans="4:11">
      <c r="D60" s="393" t="s">
        <v>345</v>
      </c>
      <c r="E60" s="393"/>
      <c r="F60" s="393"/>
      <c r="G60" s="393"/>
      <c r="H60" s="49"/>
    </row>
    <row r="61" spans="4:11">
      <c r="D61" s="393" t="s">
        <v>346</v>
      </c>
      <c r="E61" s="393"/>
      <c r="F61" s="393"/>
      <c r="G61" s="393"/>
      <c r="H61" s="136"/>
    </row>
    <row r="62" spans="4:11" ht="15" customHeight="1">
      <c r="D62" t="s">
        <v>496</v>
      </c>
    </row>
    <row r="63" spans="4:11" ht="15" customHeight="1"/>
    <row r="64" spans="4:1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11811023622047245" right="0.11811023622047245" top="0.35433070866141736" bottom="0.35433070866141736" header="0.31496062992125984" footer="0.31496062992125984"/>
  <pageSetup scale="60" orientation="portrait" r:id="rId1"/>
  <ignoredErrors>
    <ignoredError sqref="E11:G11 E22:G23 E26:G26 E29:G29 E35:G35 E32:G32 E38:G38 E47 F42 E15 E18:G18 E21 G21 E48 G48 G47 G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8"/>
  <sheetViews>
    <sheetView topLeftCell="A55" zoomScale="120" zoomScaleNormal="120" zoomScaleSheetLayoutView="100" workbookViewId="0">
      <selection activeCell="B72" sqref="B72:H72"/>
    </sheetView>
  </sheetViews>
  <sheetFormatPr baseColWidth="10" defaultRowHeight="12.75"/>
  <cols>
    <col min="2" max="2" width="69.5703125" customWidth="1"/>
    <col min="3" max="3" width="15" customWidth="1"/>
    <col min="4" max="5" width="15.140625" customWidth="1"/>
    <col min="6" max="7" width="15" customWidth="1"/>
    <col min="8" max="8" width="14.7109375" style="51" customWidth="1"/>
    <col min="10" max="10" width="12.7109375" bestFit="1" customWidth="1"/>
  </cols>
  <sheetData>
    <row r="1" spans="2:9" ht="15.75" customHeight="1">
      <c r="B1" s="412" t="s">
        <v>514</v>
      </c>
      <c r="C1" s="412"/>
      <c r="D1" s="412"/>
      <c r="E1" s="412"/>
      <c r="F1" s="412"/>
      <c r="G1" s="412"/>
      <c r="H1" s="412"/>
    </row>
    <row r="2" spans="2:9" ht="15">
      <c r="B2" s="423" t="s">
        <v>497</v>
      </c>
      <c r="C2" s="424"/>
      <c r="D2" s="424"/>
      <c r="E2" s="424"/>
      <c r="F2" s="424"/>
      <c r="G2" s="424"/>
      <c r="H2" s="425"/>
    </row>
    <row r="3" spans="2:9" ht="15">
      <c r="B3" s="422" t="s">
        <v>509</v>
      </c>
      <c r="C3" s="420"/>
      <c r="D3" s="420"/>
      <c r="E3" s="420"/>
      <c r="F3" s="420"/>
      <c r="G3" s="420"/>
      <c r="H3" s="421"/>
    </row>
    <row r="4" spans="2:9" ht="15">
      <c r="B4" s="419" t="s">
        <v>551</v>
      </c>
      <c r="C4" s="420"/>
      <c r="D4" s="420"/>
      <c r="E4" s="420"/>
      <c r="F4" s="420"/>
      <c r="G4" s="420"/>
      <c r="H4" s="421"/>
    </row>
    <row r="5" spans="2:9" ht="15">
      <c r="B5" s="416" t="s">
        <v>4</v>
      </c>
      <c r="C5" s="417"/>
      <c r="D5" s="417"/>
      <c r="E5" s="417"/>
      <c r="F5" s="417"/>
      <c r="G5" s="417"/>
      <c r="H5" s="418"/>
    </row>
    <row r="6" spans="2:9" ht="8.25" customHeight="1">
      <c r="B6" s="127"/>
      <c r="C6" s="127"/>
      <c r="D6" s="127"/>
      <c r="E6" s="127"/>
      <c r="F6" s="127"/>
      <c r="G6" s="127"/>
      <c r="H6" s="127"/>
    </row>
    <row r="7" spans="2:9" ht="15">
      <c r="B7" s="413" t="s">
        <v>552</v>
      </c>
      <c r="C7" s="415" t="s">
        <v>243</v>
      </c>
      <c r="D7" s="415"/>
      <c r="E7" s="415"/>
      <c r="F7" s="415"/>
      <c r="G7" s="415"/>
      <c r="H7" s="414" t="s">
        <v>244</v>
      </c>
    </row>
    <row r="8" spans="2:9" ht="30">
      <c r="B8" s="413"/>
      <c r="C8" s="334" t="s">
        <v>245</v>
      </c>
      <c r="D8" s="335" t="s">
        <v>150</v>
      </c>
      <c r="E8" s="334" t="s">
        <v>151</v>
      </c>
      <c r="F8" s="334" t="s">
        <v>152</v>
      </c>
      <c r="G8" s="334" t="s">
        <v>246</v>
      </c>
      <c r="H8" s="414"/>
    </row>
    <row r="9" spans="2:9" ht="15">
      <c r="B9" s="62" t="s">
        <v>247</v>
      </c>
      <c r="C9" s="69"/>
      <c r="D9" s="69"/>
      <c r="E9" s="69"/>
      <c r="F9" s="69"/>
      <c r="G9" s="69"/>
      <c r="H9" s="69"/>
    </row>
    <row r="10" spans="2:9" ht="15">
      <c r="B10" s="63" t="s">
        <v>248</v>
      </c>
      <c r="C10" s="70"/>
      <c r="D10" s="70"/>
      <c r="E10" s="196">
        <f>C10+D10</f>
        <v>0</v>
      </c>
      <c r="F10" s="70"/>
      <c r="G10" s="70"/>
      <c r="H10" s="70"/>
    </row>
    <row r="11" spans="2:9" ht="15">
      <c r="B11" s="63" t="s">
        <v>249</v>
      </c>
      <c r="C11" s="70"/>
      <c r="D11" s="70"/>
      <c r="E11" s="196">
        <f t="shared" ref="E11:E40" si="0">C11+D11</f>
        <v>0</v>
      </c>
      <c r="F11" s="70"/>
      <c r="G11" s="70"/>
      <c r="H11" s="70"/>
    </row>
    <row r="12" spans="2:9" ht="15">
      <c r="B12" s="63" t="s">
        <v>250</v>
      </c>
      <c r="C12" s="70"/>
      <c r="D12" s="70"/>
      <c r="E12" s="196">
        <f t="shared" si="0"/>
        <v>0</v>
      </c>
      <c r="F12" s="70"/>
      <c r="G12" s="70"/>
      <c r="H12" s="70"/>
    </row>
    <row r="13" spans="2:9" ht="15">
      <c r="B13" s="63" t="s">
        <v>251</v>
      </c>
      <c r="C13" s="70"/>
      <c r="D13" s="70"/>
      <c r="E13" s="196">
        <f t="shared" si="0"/>
        <v>0</v>
      </c>
      <c r="F13" s="70"/>
      <c r="G13" s="70"/>
      <c r="H13" s="70"/>
    </row>
    <row r="14" spans="2:9" ht="15">
      <c r="B14" s="63" t="s">
        <v>252</v>
      </c>
      <c r="C14" s="237">
        <v>0</v>
      </c>
      <c r="D14" s="241">
        <v>694.35</v>
      </c>
      <c r="E14" s="196">
        <f t="shared" si="0"/>
        <v>694.35</v>
      </c>
      <c r="F14" s="194">
        <v>694.35</v>
      </c>
      <c r="G14" s="283">
        <v>694.35</v>
      </c>
      <c r="H14" s="196">
        <v>0</v>
      </c>
    </row>
    <row r="15" spans="2:9" ht="15">
      <c r="B15" s="63" t="s">
        <v>253</v>
      </c>
      <c r="C15" s="70"/>
      <c r="D15" s="241"/>
      <c r="E15" s="196">
        <f t="shared" si="0"/>
        <v>0</v>
      </c>
      <c r="F15" s="194"/>
      <c r="G15" s="194"/>
      <c r="H15" s="70"/>
    </row>
    <row r="16" spans="2:9" ht="15">
      <c r="B16" s="63" t="s">
        <v>254</v>
      </c>
      <c r="C16" s="194">
        <v>1300000</v>
      </c>
      <c r="D16" s="241">
        <v>289405.61</v>
      </c>
      <c r="E16" s="237">
        <f t="shared" si="0"/>
        <v>1589405.6099999999</v>
      </c>
      <c r="F16" s="194">
        <v>1589405.61</v>
      </c>
      <c r="G16" s="194">
        <v>1589405.61</v>
      </c>
      <c r="H16" s="196">
        <v>0</v>
      </c>
      <c r="I16" s="30"/>
    </row>
    <row r="17" spans="2:10" ht="15">
      <c r="B17" s="63" t="s">
        <v>255</v>
      </c>
      <c r="C17" s="70"/>
      <c r="D17" s="70"/>
      <c r="E17" s="196">
        <f t="shared" si="0"/>
        <v>0</v>
      </c>
      <c r="F17" s="194"/>
      <c r="G17" s="194"/>
      <c r="H17" s="70"/>
      <c r="I17" s="30"/>
    </row>
    <row r="18" spans="2:10" ht="15">
      <c r="B18" s="64" t="s">
        <v>256</v>
      </c>
      <c r="C18" s="70"/>
      <c r="D18" s="70"/>
      <c r="E18" s="196">
        <f t="shared" si="0"/>
        <v>0</v>
      </c>
      <c r="F18" s="194"/>
      <c r="G18" s="194"/>
      <c r="H18" s="70"/>
      <c r="I18" s="30"/>
    </row>
    <row r="19" spans="2:10" ht="15">
      <c r="B19" s="64" t="s">
        <v>257</v>
      </c>
      <c r="C19" s="70"/>
      <c r="D19" s="70"/>
      <c r="E19" s="196">
        <f t="shared" si="0"/>
        <v>0</v>
      </c>
      <c r="F19" s="194"/>
      <c r="G19" s="194"/>
      <c r="H19" s="70"/>
      <c r="I19" s="30"/>
    </row>
    <row r="20" spans="2:10" ht="15">
      <c r="B20" s="64" t="s">
        <v>258</v>
      </c>
      <c r="C20" s="70"/>
      <c r="D20" s="70"/>
      <c r="E20" s="196">
        <f t="shared" si="0"/>
        <v>0</v>
      </c>
      <c r="F20" s="194"/>
      <c r="G20" s="194"/>
      <c r="H20" s="70"/>
      <c r="I20" s="30"/>
    </row>
    <row r="21" spans="2:10" ht="15">
      <c r="B21" s="64" t="s">
        <v>259</v>
      </c>
      <c r="C21" s="70"/>
      <c r="D21" s="70"/>
      <c r="E21" s="196">
        <f t="shared" si="0"/>
        <v>0</v>
      </c>
      <c r="F21" s="194"/>
      <c r="G21" s="194"/>
      <c r="H21" s="70"/>
      <c r="I21" s="30"/>
    </row>
    <row r="22" spans="2:10" ht="15">
      <c r="B22" s="64" t="s">
        <v>260</v>
      </c>
      <c r="C22" s="70"/>
      <c r="D22" s="70"/>
      <c r="E22" s="196">
        <f t="shared" si="0"/>
        <v>0</v>
      </c>
      <c r="F22" s="194"/>
      <c r="G22" s="194"/>
      <c r="H22" s="70"/>
      <c r="I22" s="30"/>
    </row>
    <row r="23" spans="2:10" ht="15">
      <c r="B23" s="64" t="s">
        <v>261</v>
      </c>
      <c r="C23" s="70"/>
      <c r="D23" s="70"/>
      <c r="E23" s="196">
        <f t="shared" si="0"/>
        <v>0</v>
      </c>
      <c r="F23" s="194"/>
      <c r="G23" s="194"/>
      <c r="H23" s="70"/>
      <c r="I23" s="30"/>
    </row>
    <row r="24" spans="2:10" ht="15">
      <c r="B24" s="64" t="s">
        <v>262</v>
      </c>
      <c r="C24" s="70"/>
      <c r="D24" s="70"/>
      <c r="E24" s="196">
        <f t="shared" si="0"/>
        <v>0</v>
      </c>
      <c r="F24" s="194"/>
      <c r="G24" s="194"/>
      <c r="H24" s="70"/>
      <c r="I24" s="30"/>
    </row>
    <row r="25" spans="2:10" ht="15">
      <c r="B25" s="64" t="s">
        <v>263</v>
      </c>
      <c r="C25" s="70"/>
      <c r="D25" s="70"/>
      <c r="E25" s="196">
        <f t="shared" si="0"/>
        <v>0</v>
      </c>
      <c r="F25" s="194"/>
      <c r="G25" s="194"/>
      <c r="H25" s="70"/>
      <c r="I25" s="30"/>
    </row>
    <row r="26" spans="2:10" ht="15">
      <c r="B26" s="64" t="s">
        <v>264</v>
      </c>
      <c r="C26" s="70"/>
      <c r="D26" s="70"/>
      <c r="E26" s="196">
        <f t="shared" si="0"/>
        <v>0</v>
      </c>
      <c r="F26" s="194"/>
      <c r="G26" s="194"/>
      <c r="H26" s="70"/>
      <c r="I26" s="30"/>
    </row>
    <row r="27" spans="2:10" ht="15">
      <c r="B27" s="64" t="s">
        <v>265</v>
      </c>
      <c r="C27" s="70"/>
      <c r="D27" s="70"/>
      <c r="E27" s="196">
        <f t="shared" si="0"/>
        <v>0</v>
      </c>
      <c r="F27" s="194"/>
      <c r="G27" s="194"/>
      <c r="H27" s="70"/>
      <c r="I27" s="30"/>
    </row>
    <row r="28" spans="2:10" ht="15">
      <c r="B28" s="64" t="s">
        <v>266</v>
      </c>
      <c r="C28" s="70"/>
      <c r="D28" s="70"/>
      <c r="E28" s="196">
        <f t="shared" si="0"/>
        <v>0</v>
      </c>
      <c r="F28" s="194"/>
      <c r="G28" s="194"/>
      <c r="H28" s="70"/>
      <c r="I28" s="30"/>
    </row>
    <row r="29" spans="2:10" ht="15">
      <c r="B29" s="63" t="s">
        <v>267</v>
      </c>
      <c r="C29" s="70"/>
      <c r="D29" s="70"/>
      <c r="E29" s="196">
        <f t="shared" si="0"/>
        <v>0</v>
      </c>
      <c r="F29" s="194"/>
      <c r="G29" s="194"/>
      <c r="H29" s="70"/>
      <c r="I29" s="48"/>
    </row>
    <row r="30" spans="2:10" ht="15">
      <c r="B30" s="64" t="s">
        <v>268</v>
      </c>
      <c r="C30" s="70"/>
      <c r="D30" s="70"/>
      <c r="E30" s="196">
        <f t="shared" si="0"/>
        <v>0</v>
      </c>
      <c r="F30" s="194"/>
      <c r="G30" s="194"/>
      <c r="H30" s="70"/>
      <c r="I30" s="30"/>
    </row>
    <row r="31" spans="2:10" ht="15">
      <c r="B31" s="64" t="s">
        <v>269</v>
      </c>
      <c r="C31" s="70"/>
      <c r="D31" s="70"/>
      <c r="E31" s="196">
        <f t="shared" si="0"/>
        <v>0</v>
      </c>
      <c r="F31" s="194"/>
      <c r="G31" s="194"/>
      <c r="H31" s="70"/>
      <c r="I31" s="30"/>
    </row>
    <row r="32" spans="2:10" ht="15">
      <c r="B32" s="64" t="s">
        <v>270</v>
      </c>
      <c r="C32" s="70"/>
      <c r="D32" s="70"/>
      <c r="E32" s="196">
        <f t="shared" si="0"/>
        <v>0</v>
      </c>
      <c r="F32" s="194"/>
      <c r="G32" s="194"/>
      <c r="H32" s="70"/>
      <c r="I32" s="30"/>
      <c r="J32" s="30"/>
    </row>
    <row r="33" spans="2:10" ht="15">
      <c r="B33" s="64" t="s">
        <v>271</v>
      </c>
      <c r="C33" s="70"/>
      <c r="D33" s="70"/>
      <c r="E33" s="196">
        <f t="shared" si="0"/>
        <v>0</v>
      </c>
      <c r="F33" s="194"/>
      <c r="G33" s="194"/>
      <c r="H33" s="70"/>
      <c r="I33" s="30"/>
      <c r="J33" s="30"/>
    </row>
    <row r="34" spans="2:10" ht="15">
      <c r="B34" s="64" t="s">
        <v>272</v>
      </c>
      <c r="C34" s="70"/>
      <c r="D34" s="193"/>
      <c r="E34" s="196">
        <f t="shared" si="0"/>
        <v>0</v>
      </c>
      <c r="F34" s="194"/>
      <c r="G34" s="194"/>
      <c r="H34" s="70"/>
      <c r="I34" s="30"/>
      <c r="J34" s="30"/>
    </row>
    <row r="35" spans="2:10" ht="15">
      <c r="B35" s="63" t="s">
        <v>273</v>
      </c>
      <c r="C35" s="193">
        <v>9717339</v>
      </c>
      <c r="D35" s="196">
        <v>-2740688.61</v>
      </c>
      <c r="E35" s="237">
        <f t="shared" si="0"/>
        <v>6976650.3900000006</v>
      </c>
      <c r="F35" s="194">
        <v>6976650.3899999997</v>
      </c>
      <c r="G35" s="194">
        <v>6976650.3899999997</v>
      </c>
      <c r="H35" s="194">
        <v>0</v>
      </c>
      <c r="I35" s="30"/>
      <c r="J35" s="30"/>
    </row>
    <row r="36" spans="2:10" ht="15">
      <c r="B36" s="63" t="s">
        <v>274</v>
      </c>
      <c r="C36" s="70"/>
      <c r="D36" s="70"/>
      <c r="E36" s="196">
        <f t="shared" si="0"/>
        <v>0</v>
      </c>
      <c r="F36" s="194"/>
      <c r="G36" s="194"/>
      <c r="H36" s="70"/>
      <c r="I36" s="30"/>
      <c r="J36" s="30"/>
    </row>
    <row r="37" spans="2:10" ht="15">
      <c r="B37" s="64" t="s">
        <v>275</v>
      </c>
      <c r="C37" s="70"/>
      <c r="D37" s="70"/>
      <c r="E37" s="196">
        <f t="shared" si="0"/>
        <v>0</v>
      </c>
      <c r="F37" s="194"/>
      <c r="G37" s="194"/>
      <c r="H37" s="70"/>
      <c r="I37" s="30"/>
      <c r="J37" s="30"/>
    </row>
    <row r="38" spans="2:10" ht="15">
      <c r="B38" s="63" t="s">
        <v>276</v>
      </c>
      <c r="C38" s="70"/>
      <c r="D38" s="70"/>
      <c r="E38" s="196">
        <f t="shared" si="0"/>
        <v>0</v>
      </c>
      <c r="F38" s="194"/>
      <c r="G38" s="194"/>
      <c r="H38" s="70"/>
      <c r="I38" s="30"/>
      <c r="J38" s="30"/>
    </row>
    <row r="39" spans="2:10" ht="15">
      <c r="B39" s="64" t="s">
        <v>277</v>
      </c>
      <c r="C39" s="70"/>
      <c r="D39" s="70"/>
      <c r="E39" s="196">
        <f t="shared" si="0"/>
        <v>0</v>
      </c>
      <c r="F39" s="194"/>
      <c r="G39" s="194"/>
      <c r="H39" s="70"/>
      <c r="I39" s="30"/>
      <c r="J39" s="30"/>
    </row>
    <row r="40" spans="2:10" ht="15">
      <c r="B40" s="64" t="s">
        <v>278</v>
      </c>
      <c r="C40" s="70"/>
      <c r="D40" s="70"/>
      <c r="E40" s="196">
        <f t="shared" si="0"/>
        <v>0</v>
      </c>
      <c r="F40" s="70"/>
      <c r="G40" s="194"/>
      <c r="H40" s="70"/>
      <c r="I40" s="30"/>
      <c r="J40" s="30"/>
    </row>
    <row r="41" spans="2:10" ht="15">
      <c r="B41" s="65" t="s">
        <v>279</v>
      </c>
      <c r="C41" s="195">
        <f>+C35+C29+C17+C16+C15+C14+C13+C12+C11+C10</f>
        <v>11017339</v>
      </c>
      <c r="D41" s="195">
        <f t="shared" ref="D41:G41" si="1">+D35+D29+D17+D16+D15+D14+D13+D12+D11+D10</f>
        <v>-2450588.65</v>
      </c>
      <c r="E41" s="195">
        <f t="shared" si="1"/>
        <v>8566750.3499999996</v>
      </c>
      <c r="F41" s="195">
        <f t="shared" si="1"/>
        <v>8566750.3499999996</v>
      </c>
      <c r="G41" s="195">
        <f t="shared" si="1"/>
        <v>8566750.3499999996</v>
      </c>
      <c r="H41" s="195">
        <v>0</v>
      </c>
      <c r="I41" s="30"/>
      <c r="J41" s="48"/>
    </row>
    <row r="42" spans="2:10" ht="15">
      <c r="B42" s="65" t="s">
        <v>280</v>
      </c>
      <c r="C42" s="133"/>
      <c r="D42" s="133"/>
      <c r="E42" s="133"/>
      <c r="F42" s="133"/>
      <c r="G42" s="133"/>
      <c r="H42" s="133"/>
      <c r="I42" s="30"/>
      <c r="J42" s="30"/>
    </row>
    <row r="43" spans="2:10" ht="15.75" customHeight="1">
      <c r="B43" s="65" t="s">
        <v>281</v>
      </c>
      <c r="C43" s="71"/>
      <c r="D43" s="71"/>
      <c r="E43" s="71"/>
      <c r="F43" s="71"/>
      <c r="G43" s="71"/>
      <c r="H43" s="71"/>
      <c r="I43" s="30"/>
      <c r="J43" s="30"/>
    </row>
    <row r="44" spans="2:10" ht="15">
      <c r="B44" s="63" t="s">
        <v>282</v>
      </c>
      <c r="C44" s="70"/>
      <c r="D44" s="70"/>
      <c r="E44" s="70"/>
      <c r="F44" s="70"/>
      <c r="G44" s="70"/>
      <c r="H44" s="70"/>
      <c r="I44" s="30"/>
      <c r="J44" s="30"/>
    </row>
    <row r="45" spans="2:10" ht="15">
      <c r="B45" s="64" t="s">
        <v>283</v>
      </c>
      <c r="C45" s="70"/>
      <c r="D45" s="70"/>
      <c r="E45" s="70"/>
      <c r="F45" s="70"/>
      <c r="G45" s="70"/>
      <c r="H45" s="70"/>
      <c r="I45" s="30"/>
      <c r="J45" s="30"/>
    </row>
    <row r="46" spans="2:10" ht="15">
      <c r="B46" s="64" t="s">
        <v>284</v>
      </c>
      <c r="C46" s="70"/>
      <c r="D46" s="70"/>
      <c r="E46" s="70"/>
      <c r="F46" s="70"/>
      <c r="G46" s="70"/>
      <c r="H46" s="70"/>
      <c r="I46" s="30"/>
      <c r="J46" s="30"/>
    </row>
    <row r="47" spans="2:10" ht="15">
      <c r="B47" s="64" t="s">
        <v>285</v>
      </c>
      <c r="C47" s="70"/>
      <c r="D47" s="70"/>
      <c r="E47" s="70"/>
      <c r="F47" s="70"/>
      <c r="G47" s="70"/>
      <c r="H47" s="70"/>
      <c r="I47" s="30"/>
      <c r="J47" s="30"/>
    </row>
    <row r="48" spans="2:10" ht="30">
      <c r="B48" s="66" t="s">
        <v>286</v>
      </c>
      <c r="C48" s="70"/>
      <c r="D48" s="70"/>
      <c r="E48" s="70"/>
      <c r="F48" s="70"/>
      <c r="G48" s="70"/>
      <c r="H48" s="70"/>
      <c r="I48" s="30"/>
      <c r="J48" s="30"/>
    </row>
    <row r="49" spans="2:10" ht="15">
      <c r="B49" s="64" t="s">
        <v>287</v>
      </c>
      <c r="C49" s="70"/>
      <c r="D49" s="70"/>
      <c r="E49" s="70"/>
      <c r="F49" s="70"/>
      <c r="G49" s="70"/>
      <c r="H49" s="70"/>
      <c r="I49" s="30"/>
      <c r="J49" s="30"/>
    </row>
    <row r="50" spans="2:10" ht="15">
      <c r="B50" s="64" t="s">
        <v>288</v>
      </c>
      <c r="C50" s="70"/>
      <c r="D50" s="70"/>
      <c r="E50" s="70"/>
      <c r="F50" s="70"/>
      <c r="G50" s="70"/>
      <c r="H50" s="70"/>
      <c r="I50" s="30"/>
      <c r="J50" s="30"/>
    </row>
    <row r="51" spans="2:10" ht="15">
      <c r="B51" s="64" t="s">
        <v>289</v>
      </c>
      <c r="C51" s="70"/>
      <c r="D51" s="70"/>
      <c r="E51" s="70"/>
      <c r="F51" s="70"/>
      <c r="G51" s="70"/>
      <c r="H51" s="70"/>
      <c r="I51" s="30"/>
      <c r="J51" s="30"/>
    </row>
    <row r="52" spans="2:10" ht="15">
      <c r="B52" s="64" t="s">
        <v>290</v>
      </c>
      <c r="C52" s="70"/>
      <c r="D52" s="70"/>
      <c r="E52" s="70"/>
      <c r="F52" s="70"/>
      <c r="G52" s="70"/>
      <c r="H52" s="70"/>
      <c r="I52" s="30"/>
      <c r="J52" s="30"/>
    </row>
    <row r="53" spans="2:10" ht="15">
      <c r="B53" s="63" t="s">
        <v>291</v>
      </c>
      <c r="C53" s="70"/>
      <c r="D53" s="70"/>
      <c r="E53" s="70"/>
      <c r="F53" s="70"/>
      <c r="G53" s="70"/>
      <c r="H53" s="70"/>
      <c r="I53" s="30"/>
      <c r="J53" s="30"/>
    </row>
    <row r="54" spans="2:10" ht="15">
      <c r="B54" s="64" t="s">
        <v>292</v>
      </c>
      <c r="C54" s="70"/>
      <c r="D54" s="70"/>
      <c r="E54" s="70"/>
      <c r="F54" s="70"/>
      <c r="G54" s="70"/>
      <c r="H54" s="70"/>
      <c r="I54" s="30"/>
      <c r="J54" s="30"/>
    </row>
    <row r="55" spans="2:10" ht="15">
      <c r="B55" s="64" t="s">
        <v>293</v>
      </c>
      <c r="C55" s="70"/>
      <c r="D55" s="70"/>
      <c r="E55" s="70"/>
      <c r="F55" s="70"/>
      <c r="G55" s="70"/>
      <c r="H55" s="70"/>
      <c r="I55" s="30"/>
      <c r="J55" s="30"/>
    </row>
    <row r="56" spans="2:10" ht="15">
      <c r="B56" s="64" t="s">
        <v>294</v>
      </c>
      <c r="C56" s="70"/>
      <c r="D56" s="70"/>
      <c r="E56" s="70"/>
      <c r="F56" s="70"/>
      <c r="G56" s="70"/>
      <c r="H56" s="70"/>
      <c r="I56" s="30"/>
      <c r="J56" s="30"/>
    </row>
    <row r="57" spans="2:10" ht="15">
      <c r="B57" s="64" t="s">
        <v>295</v>
      </c>
      <c r="C57" s="70"/>
      <c r="D57" s="70"/>
      <c r="E57" s="70"/>
      <c r="F57" s="70"/>
      <c r="G57" s="70"/>
      <c r="H57" s="70"/>
      <c r="I57" s="30"/>
      <c r="J57" s="30"/>
    </row>
    <row r="58" spans="2:10" ht="15">
      <c r="B58" s="63" t="s">
        <v>296</v>
      </c>
      <c r="C58" s="70"/>
      <c r="D58" s="70"/>
      <c r="E58" s="70"/>
      <c r="F58" s="70"/>
      <c r="G58" s="70"/>
      <c r="H58" s="70"/>
      <c r="I58" s="30"/>
      <c r="J58" s="30"/>
    </row>
    <row r="59" spans="2:10" ht="15">
      <c r="B59" s="64" t="s">
        <v>297</v>
      </c>
      <c r="C59" s="70"/>
      <c r="D59" s="70"/>
      <c r="E59" s="70"/>
      <c r="F59" s="70"/>
      <c r="G59" s="70"/>
      <c r="H59" s="70"/>
      <c r="I59" s="30"/>
      <c r="J59" s="30"/>
    </row>
    <row r="60" spans="2:10" ht="15">
      <c r="B60" s="64" t="s">
        <v>298</v>
      </c>
      <c r="C60" s="70"/>
      <c r="D60" s="70"/>
      <c r="E60" s="70"/>
      <c r="F60" s="70"/>
      <c r="G60" s="70"/>
      <c r="H60" s="70"/>
      <c r="I60" s="30"/>
      <c r="J60" s="30"/>
    </row>
    <row r="61" spans="2:10" ht="30">
      <c r="B61" s="314" t="s">
        <v>515</v>
      </c>
      <c r="C61" s="193">
        <v>9717339</v>
      </c>
      <c r="D61" s="281">
        <v>304422.83</v>
      </c>
      <c r="E61" s="196">
        <f t="shared" ref="E61" si="2">C61+D61</f>
        <v>10021761.83</v>
      </c>
      <c r="F61" s="196">
        <v>10021761.83</v>
      </c>
      <c r="G61" s="196">
        <v>10021761.83</v>
      </c>
      <c r="H61" s="238">
        <f>IF(G61-E61&lt;0,0,E61-G61)</f>
        <v>0</v>
      </c>
      <c r="I61" s="30"/>
      <c r="J61" s="30"/>
    </row>
    <row r="62" spans="2:10" ht="15">
      <c r="B62" s="63" t="s">
        <v>299</v>
      </c>
      <c r="C62" s="70">
        <v>0</v>
      </c>
      <c r="D62" s="282">
        <v>42.97</v>
      </c>
      <c r="E62" s="194">
        <f>C62+D62</f>
        <v>42.97</v>
      </c>
      <c r="F62" s="194">
        <v>42.97</v>
      </c>
      <c r="G62" s="194">
        <v>42.97</v>
      </c>
      <c r="H62" s="70"/>
      <c r="I62" s="30"/>
      <c r="J62" s="30"/>
    </row>
    <row r="63" spans="2:10" ht="15">
      <c r="B63" s="65" t="s">
        <v>300</v>
      </c>
      <c r="C63" s="195">
        <f>C61+C53+C44+C58+C62</f>
        <v>9717339</v>
      </c>
      <c r="D63" s="195">
        <f t="shared" ref="D63:G63" si="3">D61+D53+D44+D58+D62</f>
        <v>304465.8</v>
      </c>
      <c r="E63" s="195">
        <f>E61+E53+E44+E58+E62</f>
        <v>10021804.800000001</v>
      </c>
      <c r="F63" s="195">
        <f>F61+F53+F44+F58+F62</f>
        <v>10021804.800000001</v>
      </c>
      <c r="G63" s="195">
        <f t="shared" si="3"/>
        <v>10021804.800000001</v>
      </c>
      <c r="H63" s="195">
        <f>IF(G63-E63&lt;0,0,E63-G63)</f>
        <v>0</v>
      </c>
      <c r="I63" s="30"/>
      <c r="J63" s="48"/>
    </row>
    <row r="64" spans="2:10" ht="15">
      <c r="B64" s="65" t="s">
        <v>301</v>
      </c>
      <c r="C64" s="71"/>
      <c r="D64" s="195">
        <f>D65</f>
        <v>237721.9</v>
      </c>
      <c r="E64" s="195">
        <f t="shared" ref="E64:G64" si="4">E65</f>
        <v>237721.9</v>
      </c>
      <c r="F64" s="71">
        <f t="shared" si="4"/>
        <v>0</v>
      </c>
      <c r="G64" s="71">
        <f t="shared" si="4"/>
        <v>0</v>
      </c>
      <c r="H64" s="71"/>
      <c r="I64" s="30"/>
      <c r="J64" s="48"/>
    </row>
    <row r="65" spans="2:10" ht="15">
      <c r="B65" s="63" t="s">
        <v>302</v>
      </c>
      <c r="C65" s="72"/>
      <c r="D65" s="278">
        <v>237721.9</v>
      </c>
      <c r="E65" s="278">
        <f t="shared" ref="E65" si="5">C65+D65</f>
        <v>237721.9</v>
      </c>
      <c r="F65" s="72"/>
      <c r="G65" s="72"/>
      <c r="H65" s="72"/>
      <c r="I65" s="30"/>
      <c r="J65" s="247">
        <f>G41+G63</f>
        <v>18588555.149999999</v>
      </c>
    </row>
    <row r="66" spans="2:10" ht="15">
      <c r="B66" s="65" t="s">
        <v>303</v>
      </c>
      <c r="C66" s="195">
        <f>C64+C63+C41</f>
        <v>20734678</v>
      </c>
      <c r="D66" s="195">
        <f>D64+D63+D41</f>
        <v>-1908400.95</v>
      </c>
      <c r="E66" s="195">
        <f t="shared" ref="E66:G66" si="6">E64+E63+E41</f>
        <v>18826277.050000001</v>
      </c>
      <c r="F66" s="195">
        <f t="shared" si="6"/>
        <v>18588555.149999999</v>
      </c>
      <c r="G66" s="195">
        <f t="shared" si="6"/>
        <v>18588555.149999999</v>
      </c>
      <c r="H66" s="195">
        <f>IF(G66-E66&lt;0,0,E66-G66)</f>
        <v>0</v>
      </c>
      <c r="I66" s="30"/>
      <c r="J66" s="48"/>
    </row>
    <row r="67" spans="2:10" ht="15">
      <c r="B67" s="67" t="s">
        <v>304</v>
      </c>
      <c r="C67" s="70"/>
      <c r="D67" s="70"/>
      <c r="E67" s="70"/>
      <c r="F67" s="70"/>
      <c r="G67" s="70"/>
      <c r="H67" s="70"/>
      <c r="I67" s="30"/>
      <c r="J67" s="48"/>
    </row>
    <row r="68" spans="2:10" ht="15">
      <c r="B68" s="65" t="s">
        <v>305</v>
      </c>
      <c r="C68" s="71"/>
      <c r="D68" s="303">
        <v>237721.9</v>
      </c>
      <c r="E68" s="305">
        <f t="shared" ref="E68" si="7">C68+D68</f>
        <v>237721.9</v>
      </c>
      <c r="F68" s="303">
        <v>0</v>
      </c>
      <c r="G68" s="306"/>
      <c r="H68" s="71"/>
      <c r="I68" s="30"/>
      <c r="J68" s="30"/>
    </row>
    <row r="69" spans="2:10" ht="15">
      <c r="B69" s="65" t="s">
        <v>306</v>
      </c>
      <c r="C69" s="71"/>
      <c r="D69" s="304">
        <v>0</v>
      </c>
      <c r="E69" s="304">
        <v>0</v>
      </c>
      <c r="F69" s="304">
        <v>0</v>
      </c>
      <c r="G69" s="71"/>
      <c r="H69" s="71"/>
      <c r="I69" s="30"/>
      <c r="J69" s="30"/>
    </row>
    <row r="70" spans="2:10" ht="15">
      <c r="B70" s="68" t="s">
        <v>307</v>
      </c>
      <c r="C70" s="73"/>
      <c r="D70" s="279">
        <f>D68+D69</f>
        <v>237721.9</v>
      </c>
      <c r="E70" s="279">
        <f>E68+E69</f>
        <v>237721.9</v>
      </c>
      <c r="F70" s="279">
        <f t="shared" ref="F70" si="8">F68+F69</f>
        <v>0</v>
      </c>
      <c r="G70" s="73"/>
      <c r="H70" s="73"/>
      <c r="I70" s="30"/>
      <c r="J70" s="30"/>
    </row>
    <row r="71" spans="2:10" ht="29.25" customHeight="1">
      <c r="B71" s="410" t="s">
        <v>308</v>
      </c>
      <c r="C71" s="410"/>
      <c r="D71" s="410"/>
      <c r="E71" s="410"/>
      <c r="F71" s="410"/>
      <c r="G71" s="410"/>
      <c r="H71" s="410"/>
      <c r="I71" s="30"/>
      <c r="J71" s="30"/>
    </row>
    <row r="72" spans="2:10" ht="15">
      <c r="B72" s="411" t="s">
        <v>493</v>
      </c>
      <c r="C72" s="410"/>
      <c r="D72" s="410"/>
      <c r="E72" s="410"/>
      <c r="F72" s="410"/>
      <c r="G72" s="410"/>
      <c r="H72" s="410"/>
    </row>
    <row r="73" spans="2:10" ht="27.75" customHeight="1">
      <c r="B73" s="409" t="s">
        <v>495</v>
      </c>
      <c r="C73" s="410"/>
      <c r="D73" s="410"/>
      <c r="E73" s="410"/>
      <c r="F73" s="410"/>
      <c r="G73" s="410"/>
      <c r="H73" s="410"/>
    </row>
    <row r="74" spans="2:10">
      <c r="F74" s="239">
        <v>10479987.35</v>
      </c>
    </row>
    <row r="75" spans="2:10">
      <c r="C75" s="239">
        <v>19407224</v>
      </c>
      <c r="D75" s="239">
        <v>127161.1</v>
      </c>
      <c r="E75" s="239">
        <v>19534385.100000001</v>
      </c>
      <c r="F75" s="239">
        <v>12</v>
      </c>
      <c r="G75" s="239">
        <v>8651845.2100000009</v>
      </c>
      <c r="H75" s="248">
        <f>F75-G75</f>
        <v>-8651833.2100000009</v>
      </c>
    </row>
    <row r="76" spans="2:10">
      <c r="C76" s="239"/>
      <c r="D76" s="239"/>
      <c r="E76" s="239"/>
      <c r="F76" s="240">
        <f>F74-F66</f>
        <v>-8108567.7999999989</v>
      </c>
      <c r="G76" s="239"/>
      <c r="H76" s="248"/>
    </row>
    <row r="77" spans="2:10">
      <c r="C77" s="240">
        <f>C66-C75</f>
        <v>1327454</v>
      </c>
      <c r="D77" s="240">
        <f t="shared" ref="D77:G77" si="9">D66-D75</f>
        <v>-2035562.05</v>
      </c>
      <c r="E77" s="240">
        <f t="shared" si="9"/>
        <v>-708108.05000000075</v>
      </c>
      <c r="F77" s="240">
        <f t="shared" si="9"/>
        <v>18588543.149999999</v>
      </c>
      <c r="G77" s="240">
        <f t="shared" si="9"/>
        <v>9936709.9399999976</v>
      </c>
      <c r="H77" s="248"/>
    </row>
    <row r="78" spans="2:10">
      <c r="C78" s="239"/>
      <c r="D78" s="239"/>
      <c r="E78" s="239"/>
      <c r="F78" s="239"/>
      <c r="G78" s="239"/>
      <c r="H78" s="248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65"/>
  <sheetViews>
    <sheetView topLeftCell="A142" zoomScaleNormal="100" zoomScaleSheetLayoutView="120" workbookViewId="0">
      <selection activeCell="H169" sqref="H169"/>
    </sheetView>
  </sheetViews>
  <sheetFormatPr baseColWidth="10" defaultRowHeight="12.75"/>
  <cols>
    <col min="1" max="1" width="11.140625" customWidth="1"/>
    <col min="2" max="2" width="6.7109375" customWidth="1"/>
    <col min="3" max="3" width="49.42578125" customWidth="1"/>
    <col min="4" max="4" width="18" customWidth="1"/>
    <col min="5" max="9" width="17.7109375" customWidth="1"/>
    <col min="12" max="13" width="12.42578125" bestFit="1" customWidth="1"/>
  </cols>
  <sheetData>
    <row r="2" spans="1:13" ht="15">
      <c r="B2" s="426" t="s">
        <v>516</v>
      </c>
      <c r="C2" s="426"/>
      <c r="D2" s="426"/>
      <c r="E2" s="426"/>
      <c r="F2" s="426"/>
      <c r="G2" s="426"/>
      <c r="H2" s="426"/>
      <c r="I2" s="426"/>
    </row>
    <row r="3" spans="1:13" ht="9" customHeight="1">
      <c r="A3" s="30"/>
      <c r="B3" s="30"/>
      <c r="C3" s="30"/>
      <c r="D3" s="30"/>
      <c r="E3" s="30"/>
      <c r="F3" s="30"/>
      <c r="G3" s="30"/>
      <c r="H3" s="30"/>
      <c r="I3" s="30"/>
    </row>
    <row r="4" spans="1:13" ht="15">
      <c r="A4" s="30"/>
      <c r="B4" s="429" t="s">
        <v>499</v>
      </c>
      <c r="C4" s="430"/>
      <c r="D4" s="430"/>
      <c r="E4" s="430"/>
      <c r="F4" s="430"/>
      <c r="G4" s="430"/>
      <c r="H4" s="430"/>
      <c r="I4" s="431"/>
    </row>
    <row r="5" spans="1:13" ht="15">
      <c r="A5" s="30"/>
      <c r="B5" s="432" t="s">
        <v>347</v>
      </c>
      <c r="C5" s="433"/>
      <c r="D5" s="433"/>
      <c r="E5" s="433"/>
      <c r="F5" s="433"/>
      <c r="G5" s="433"/>
      <c r="H5" s="433"/>
      <c r="I5" s="434"/>
    </row>
    <row r="6" spans="1:13" ht="15">
      <c r="A6" s="30"/>
      <c r="B6" s="435" t="s">
        <v>348</v>
      </c>
      <c r="C6" s="436"/>
      <c r="D6" s="436"/>
      <c r="E6" s="436"/>
      <c r="F6" s="436"/>
      <c r="G6" s="436"/>
      <c r="H6" s="436"/>
      <c r="I6" s="437"/>
    </row>
    <row r="7" spans="1:13" ht="15">
      <c r="A7" s="30"/>
      <c r="B7" s="438" t="s">
        <v>548</v>
      </c>
      <c r="C7" s="439"/>
      <c r="D7" s="439"/>
      <c r="E7" s="439"/>
      <c r="F7" s="439"/>
      <c r="G7" s="439"/>
      <c r="H7" s="439"/>
      <c r="I7" s="440"/>
    </row>
    <row r="8" spans="1:13" ht="7.5" customHeight="1">
      <c r="A8" s="30"/>
      <c r="B8" s="126"/>
      <c r="C8" s="126"/>
      <c r="D8" s="126"/>
      <c r="E8" s="126"/>
      <c r="F8" s="126"/>
      <c r="G8" s="126"/>
      <c r="H8" s="126"/>
      <c r="I8" s="126"/>
    </row>
    <row r="9" spans="1:13" ht="15">
      <c r="A9" s="30"/>
      <c r="B9" s="441" t="s">
        <v>127</v>
      </c>
      <c r="C9" s="442"/>
      <c r="D9" s="447" t="s">
        <v>437</v>
      </c>
      <c r="E9" s="447"/>
      <c r="F9" s="447"/>
      <c r="G9" s="447"/>
      <c r="H9" s="448"/>
      <c r="I9" s="449" t="s">
        <v>518</v>
      </c>
    </row>
    <row r="10" spans="1:13" ht="30">
      <c r="A10" s="30"/>
      <c r="B10" s="443"/>
      <c r="C10" s="444"/>
      <c r="D10" s="336" t="s">
        <v>517</v>
      </c>
      <c r="E10" s="337" t="s">
        <v>150</v>
      </c>
      <c r="F10" s="336" t="s">
        <v>151</v>
      </c>
      <c r="G10" s="336" t="s">
        <v>152</v>
      </c>
      <c r="H10" s="336" t="s">
        <v>153</v>
      </c>
      <c r="I10" s="450"/>
    </row>
    <row r="11" spans="1:13" ht="15">
      <c r="A11" s="30"/>
      <c r="B11" s="445"/>
      <c r="C11" s="446"/>
      <c r="D11" s="336"/>
      <c r="E11" s="337"/>
      <c r="F11" s="336"/>
      <c r="G11" s="336"/>
      <c r="H11" s="336"/>
      <c r="I11" s="338"/>
    </row>
    <row r="12" spans="1:13" ht="15">
      <c r="A12" s="30"/>
      <c r="B12" s="31" t="s">
        <v>519</v>
      </c>
      <c r="C12" s="32"/>
      <c r="D12" s="33">
        <f>+D13+D21+D31+D41+D51+D61+D65+D73+D77</f>
        <v>11017339</v>
      </c>
      <c r="E12" s="33">
        <f t="shared" ref="E12:I12" si="0">+E13+E21+E31+E41+E51+E61+E65+E73+E77</f>
        <v>-2212884.15</v>
      </c>
      <c r="F12" s="33">
        <f t="shared" si="0"/>
        <v>8804454.8499999996</v>
      </c>
      <c r="G12" s="33">
        <f t="shared" si="0"/>
        <v>8468638.4199999999</v>
      </c>
      <c r="H12" s="33">
        <f t="shared" si="0"/>
        <v>8418521.8900000006</v>
      </c>
      <c r="I12" s="33">
        <f t="shared" si="0"/>
        <v>335816.42999999993</v>
      </c>
      <c r="K12" s="50"/>
      <c r="L12" s="275"/>
      <c r="M12" s="275"/>
    </row>
    <row r="13" spans="1:13" ht="15">
      <c r="A13" s="34"/>
      <c r="B13" s="35" t="s">
        <v>520</v>
      </c>
      <c r="C13" s="36"/>
      <c r="D13" s="37">
        <f>SUM(D14:D20)</f>
        <v>8175785</v>
      </c>
      <c r="E13" s="37">
        <f t="shared" ref="E13:I13" si="1">SUM(E14:E20)</f>
        <v>-2581308.96</v>
      </c>
      <c r="F13" s="37">
        <f t="shared" si="1"/>
        <v>5594476.0399999991</v>
      </c>
      <c r="G13" s="37">
        <f t="shared" si="1"/>
        <v>5337064.0999999996</v>
      </c>
      <c r="H13" s="37">
        <f t="shared" si="1"/>
        <v>5337064.0999999996</v>
      </c>
      <c r="I13" s="37">
        <f t="shared" si="1"/>
        <v>257411.93999999994</v>
      </c>
    </row>
    <row r="14" spans="1:13" ht="15">
      <c r="A14" s="30"/>
      <c r="B14" s="46" t="s">
        <v>6</v>
      </c>
      <c r="C14" s="38" t="s">
        <v>154</v>
      </c>
      <c r="D14" s="57"/>
      <c r="E14" s="57">
        <v>0</v>
      </c>
      <c r="F14" s="57">
        <f>D14+E14</f>
        <v>0</v>
      </c>
      <c r="G14" s="57">
        <v>0</v>
      </c>
      <c r="H14" s="57">
        <v>0</v>
      </c>
      <c r="I14" s="210">
        <f>F14-G14</f>
        <v>0</v>
      </c>
    </row>
    <row r="15" spans="1:13" ht="15">
      <c r="A15" s="30"/>
      <c r="B15" s="46" t="s">
        <v>7</v>
      </c>
      <c r="C15" s="38" t="s">
        <v>155</v>
      </c>
      <c r="D15" s="57">
        <v>4519727</v>
      </c>
      <c r="E15" s="57">
        <v>-418131.25</v>
      </c>
      <c r="F15" s="57">
        <f t="shared" ref="F15:F40" si="2">D15+E15</f>
        <v>4101595.75</v>
      </c>
      <c r="G15" s="57">
        <v>4040435.9</v>
      </c>
      <c r="H15" s="57">
        <v>4040435.9</v>
      </c>
      <c r="I15" s="210">
        <f>F15-G15</f>
        <v>61159.850000000093</v>
      </c>
    </row>
    <row r="16" spans="1:13" ht="15">
      <c r="A16" s="30"/>
      <c r="B16" s="46" t="s">
        <v>8</v>
      </c>
      <c r="C16" s="38" t="s">
        <v>156</v>
      </c>
      <c r="D16" s="57">
        <v>315804</v>
      </c>
      <c r="E16" s="57">
        <v>-30768.080000000002</v>
      </c>
      <c r="F16" s="57">
        <f>D16+E16</f>
        <v>285035.92</v>
      </c>
      <c r="G16" s="57">
        <v>285035.92</v>
      </c>
      <c r="H16" s="57">
        <v>285035.92</v>
      </c>
      <c r="I16" s="210">
        <f t="shared" ref="I16:I20" si="3">F16-G16</f>
        <v>0</v>
      </c>
      <c r="K16" s="50"/>
    </row>
    <row r="17" spans="1:11" ht="15">
      <c r="A17" s="30"/>
      <c r="B17" s="46" t="s">
        <v>9</v>
      </c>
      <c r="C17" s="38" t="s">
        <v>157</v>
      </c>
      <c r="D17" s="57">
        <v>3080254</v>
      </c>
      <c r="E17" s="57">
        <v>-2266024.14</v>
      </c>
      <c r="F17" s="57">
        <f t="shared" si="2"/>
        <v>814229.85999999987</v>
      </c>
      <c r="G17" s="57">
        <v>617977.77</v>
      </c>
      <c r="H17" s="57">
        <v>617977.77</v>
      </c>
      <c r="I17" s="210">
        <f t="shared" si="3"/>
        <v>196252.08999999985</v>
      </c>
    </row>
    <row r="18" spans="1:11" ht="15">
      <c r="A18" s="30"/>
      <c r="B18" s="46" t="s">
        <v>10</v>
      </c>
      <c r="C18" s="38" t="s">
        <v>158</v>
      </c>
      <c r="D18" s="57">
        <v>259000</v>
      </c>
      <c r="E18" s="57">
        <v>134614.51</v>
      </c>
      <c r="F18" s="57">
        <f t="shared" si="2"/>
        <v>393614.51</v>
      </c>
      <c r="G18" s="57">
        <v>393614.51</v>
      </c>
      <c r="H18" s="280">
        <v>393614.51</v>
      </c>
      <c r="I18" s="210">
        <f t="shared" si="3"/>
        <v>0</v>
      </c>
    </row>
    <row r="19" spans="1:11" ht="15">
      <c r="A19" s="30"/>
      <c r="B19" s="46" t="s">
        <v>11</v>
      </c>
      <c r="C19" s="38" t="s">
        <v>159</v>
      </c>
      <c r="D19" s="57">
        <v>1000</v>
      </c>
      <c r="E19" s="57">
        <v>-1000</v>
      </c>
      <c r="F19" s="57">
        <f t="shared" si="2"/>
        <v>0</v>
      </c>
      <c r="G19" s="57">
        <v>0</v>
      </c>
      <c r="H19" s="57">
        <v>0</v>
      </c>
      <c r="I19" s="210">
        <f t="shared" si="3"/>
        <v>0</v>
      </c>
    </row>
    <row r="20" spans="1:11" ht="15">
      <c r="A20" s="30"/>
      <c r="B20" s="46" t="s">
        <v>12</v>
      </c>
      <c r="C20" s="38" t="s">
        <v>160</v>
      </c>
      <c r="D20" s="57">
        <v>0</v>
      </c>
      <c r="E20" s="57">
        <v>0</v>
      </c>
      <c r="F20" s="57">
        <f t="shared" si="2"/>
        <v>0</v>
      </c>
      <c r="G20" s="57">
        <v>0</v>
      </c>
      <c r="H20" s="57">
        <v>0</v>
      </c>
      <c r="I20" s="210">
        <f t="shared" si="3"/>
        <v>0</v>
      </c>
    </row>
    <row r="21" spans="1:11" ht="15">
      <c r="A21" s="34"/>
      <c r="B21" s="39" t="s">
        <v>521</v>
      </c>
      <c r="C21" s="40"/>
      <c r="D21" s="131">
        <f>SUM(D22:D30)</f>
        <v>843215</v>
      </c>
      <c r="E21" s="131">
        <f t="shared" ref="E21:I21" si="4">SUM(E22:E30)</f>
        <v>167358.62</v>
      </c>
      <c r="F21" s="131">
        <f>SUM(F22:F30)</f>
        <v>1010573.62</v>
      </c>
      <c r="G21" s="131">
        <f t="shared" si="4"/>
        <v>1008475.1</v>
      </c>
      <c r="H21" s="131">
        <f t="shared" si="4"/>
        <v>1000259.57</v>
      </c>
      <c r="I21" s="131">
        <f t="shared" si="4"/>
        <v>2098.5199999999895</v>
      </c>
    </row>
    <row r="22" spans="1:11" ht="15">
      <c r="A22" s="30"/>
      <c r="B22" s="46" t="s">
        <v>13</v>
      </c>
      <c r="C22" s="38" t="s">
        <v>161</v>
      </c>
      <c r="D22" s="57">
        <v>163273</v>
      </c>
      <c r="E22" s="57">
        <v>249968.99</v>
      </c>
      <c r="F22" s="57">
        <f t="shared" si="2"/>
        <v>413241.99</v>
      </c>
      <c r="G22" s="57">
        <v>413437.18</v>
      </c>
      <c r="H22" s="57">
        <v>413437.18</v>
      </c>
      <c r="I22" s="210">
        <f>F22-G22</f>
        <v>-195.19000000000233</v>
      </c>
      <c r="K22" s="275"/>
    </row>
    <row r="23" spans="1:11" ht="15">
      <c r="A23" s="30"/>
      <c r="B23" s="46" t="s">
        <v>14</v>
      </c>
      <c r="C23" s="38" t="s">
        <v>162</v>
      </c>
      <c r="D23" s="57">
        <v>63204</v>
      </c>
      <c r="E23" s="57">
        <v>48018.51</v>
      </c>
      <c r="F23" s="57">
        <f t="shared" si="2"/>
        <v>111222.51000000001</v>
      </c>
      <c r="G23" s="57">
        <v>111222.21</v>
      </c>
      <c r="H23" s="57">
        <v>111222.21</v>
      </c>
      <c r="I23" s="210">
        <f t="shared" ref="I23:I30" si="5">F23-G23</f>
        <v>0.30000000000291038</v>
      </c>
    </row>
    <row r="24" spans="1:11" ht="15">
      <c r="A24" s="30"/>
      <c r="B24" s="46" t="s">
        <v>15</v>
      </c>
      <c r="C24" s="38" t="s">
        <v>163</v>
      </c>
      <c r="D24" s="57">
        <v>0</v>
      </c>
      <c r="E24" s="57">
        <v>0</v>
      </c>
      <c r="F24" s="57">
        <f t="shared" si="2"/>
        <v>0</v>
      </c>
      <c r="G24" s="57">
        <v>0</v>
      </c>
      <c r="H24" s="57">
        <v>0</v>
      </c>
      <c r="I24" s="210">
        <f t="shared" si="5"/>
        <v>0</v>
      </c>
    </row>
    <row r="25" spans="1:11" ht="15">
      <c r="A25" s="30"/>
      <c r="B25" s="46" t="s">
        <v>16</v>
      </c>
      <c r="C25" s="38" t="s">
        <v>164</v>
      </c>
      <c r="D25" s="57">
        <v>28000</v>
      </c>
      <c r="E25" s="57">
        <v>8994.86</v>
      </c>
      <c r="F25" s="57">
        <f t="shared" si="2"/>
        <v>36994.86</v>
      </c>
      <c r="G25" s="57">
        <v>36994.86</v>
      </c>
      <c r="H25" s="57">
        <v>28779.33</v>
      </c>
      <c r="I25" s="210">
        <f t="shared" si="5"/>
        <v>0</v>
      </c>
    </row>
    <row r="26" spans="1:11" ht="15">
      <c r="A26" s="30"/>
      <c r="B26" s="46" t="s">
        <v>17</v>
      </c>
      <c r="C26" s="38" t="s">
        <v>165</v>
      </c>
      <c r="D26" s="57">
        <v>15600</v>
      </c>
      <c r="E26" s="57">
        <v>71548.149999999994</v>
      </c>
      <c r="F26" s="57">
        <f t="shared" si="2"/>
        <v>87148.15</v>
      </c>
      <c r="G26" s="57">
        <v>84854.79</v>
      </c>
      <c r="H26" s="57">
        <v>84854.79</v>
      </c>
      <c r="I26" s="210">
        <f t="shared" si="5"/>
        <v>2293.3600000000006</v>
      </c>
    </row>
    <row r="27" spans="1:11" ht="15">
      <c r="A27" s="30"/>
      <c r="B27" s="46" t="s">
        <v>18</v>
      </c>
      <c r="C27" s="38" t="s">
        <v>166</v>
      </c>
      <c r="D27" s="57">
        <v>470938</v>
      </c>
      <c r="E27" s="57">
        <v>-270237.39</v>
      </c>
      <c r="F27" s="57">
        <f t="shared" si="2"/>
        <v>200700.61</v>
      </c>
      <c r="G27" s="57">
        <v>200700.61</v>
      </c>
      <c r="H27" s="57">
        <v>200700.61</v>
      </c>
      <c r="I27" s="210">
        <f t="shared" si="5"/>
        <v>0</v>
      </c>
    </row>
    <row r="28" spans="1:11" ht="15">
      <c r="A28" s="30"/>
      <c r="B28" s="46" t="s">
        <v>61</v>
      </c>
      <c r="C28" s="38" t="s">
        <v>167</v>
      </c>
      <c r="D28" s="57">
        <v>39600</v>
      </c>
      <c r="E28" s="57">
        <v>20315.73</v>
      </c>
      <c r="F28" s="57">
        <f t="shared" si="2"/>
        <v>59915.729999999996</v>
      </c>
      <c r="G28" s="57">
        <v>59915.73</v>
      </c>
      <c r="H28" s="57">
        <v>59915.73</v>
      </c>
      <c r="I28" s="210">
        <f t="shared" si="5"/>
        <v>0</v>
      </c>
    </row>
    <row r="29" spans="1:11" ht="15">
      <c r="A29" s="30"/>
      <c r="B29" s="46" t="s">
        <v>217</v>
      </c>
      <c r="C29" s="38" t="s">
        <v>168</v>
      </c>
      <c r="D29" s="57">
        <v>0</v>
      </c>
      <c r="E29" s="57">
        <v>0</v>
      </c>
      <c r="F29" s="57">
        <f t="shared" si="2"/>
        <v>0</v>
      </c>
      <c r="G29" s="57">
        <v>0</v>
      </c>
      <c r="H29" s="57">
        <v>0</v>
      </c>
      <c r="I29" s="210">
        <f t="shared" si="5"/>
        <v>0</v>
      </c>
    </row>
    <row r="30" spans="1:11" ht="15">
      <c r="A30" s="30"/>
      <c r="B30" s="46" t="s">
        <v>218</v>
      </c>
      <c r="C30" s="38" t="s">
        <v>169</v>
      </c>
      <c r="D30" s="57">
        <v>62600</v>
      </c>
      <c r="E30" s="57">
        <v>38749.769999999997</v>
      </c>
      <c r="F30" s="57">
        <f t="shared" si="2"/>
        <v>101349.76999999999</v>
      </c>
      <c r="G30" s="57">
        <v>101349.72</v>
      </c>
      <c r="H30" s="57">
        <v>101349.72</v>
      </c>
      <c r="I30" s="210">
        <f t="shared" si="5"/>
        <v>4.9999999988358468E-2</v>
      </c>
    </row>
    <row r="31" spans="1:11" ht="15">
      <c r="A31" s="34"/>
      <c r="B31" s="39" t="s">
        <v>522</v>
      </c>
      <c r="C31" s="40"/>
      <c r="D31" s="131">
        <f>SUM(D32:D40)</f>
        <v>1798339</v>
      </c>
      <c r="E31" s="131">
        <f t="shared" ref="E31:I31" si="6">SUM(E32:E40)</f>
        <v>388067.19999999995</v>
      </c>
      <c r="F31" s="131">
        <f t="shared" si="6"/>
        <v>2186406.2000000002</v>
      </c>
      <c r="G31" s="131">
        <f t="shared" si="6"/>
        <v>2110100.2299999995</v>
      </c>
      <c r="H31" s="131">
        <f t="shared" si="6"/>
        <v>2068199.2299999997</v>
      </c>
      <c r="I31" s="131">
        <f t="shared" si="6"/>
        <v>76305.969999999987</v>
      </c>
    </row>
    <row r="32" spans="1:11" ht="15">
      <c r="A32" s="30"/>
      <c r="B32" s="46" t="s">
        <v>21</v>
      </c>
      <c r="C32" s="38" t="s">
        <v>170</v>
      </c>
      <c r="D32" s="57">
        <v>312068</v>
      </c>
      <c r="E32" s="57">
        <v>89567.83</v>
      </c>
      <c r="F32" s="57">
        <f t="shared" si="2"/>
        <v>401635.83</v>
      </c>
      <c r="G32" s="57">
        <v>391207.81</v>
      </c>
      <c r="H32" s="57">
        <v>349306.81</v>
      </c>
      <c r="I32" s="210">
        <f>F32-G32</f>
        <v>10428.020000000019</v>
      </c>
      <c r="K32" s="50"/>
    </row>
    <row r="33" spans="1:11" ht="15">
      <c r="A33" s="30"/>
      <c r="B33" s="46" t="s">
        <v>22</v>
      </c>
      <c r="C33" s="38" t="s">
        <v>171</v>
      </c>
      <c r="D33" s="57">
        <v>10000</v>
      </c>
      <c r="E33" s="57">
        <v>31391.03</v>
      </c>
      <c r="F33" s="57">
        <f t="shared" si="2"/>
        <v>41391.03</v>
      </c>
      <c r="G33" s="57">
        <v>41391.03</v>
      </c>
      <c r="H33" s="57">
        <v>41391.03</v>
      </c>
      <c r="I33" s="210">
        <f t="shared" ref="I33:I40" si="7">F33-G33</f>
        <v>0</v>
      </c>
    </row>
    <row r="34" spans="1:11" ht="15">
      <c r="A34" s="30"/>
      <c r="B34" s="46" t="s">
        <v>23</v>
      </c>
      <c r="C34" s="38" t="s">
        <v>172</v>
      </c>
      <c r="D34" s="57">
        <v>459925</v>
      </c>
      <c r="E34" s="57">
        <v>390287.88</v>
      </c>
      <c r="F34" s="57">
        <f t="shared" si="2"/>
        <v>850212.88</v>
      </c>
      <c r="G34" s="57">
        <v>845320.54</v>
      </c>
      <c r="H34" s="57">
        <v>845320.54</v>
      </c>
      <c r="I34" s="210">
        <f t="shared" si="7"/>
        <v>4892.3399999999674</v>
      </c>
      <c r="K34" s="276"/>
    </row>
    <row r="35" spans="1:11" ht="15">
      <c r="A35" s="30"/>
      <c r="B35" s="46" t="s">
        <v>24</v>
      </c>
      <c r="C35" s="38" t="s">
        <v>173</v>
      </c>
      <c r="D35" s="57">
        <v>7400</v>
      </c>
      <c r="E35" s="57">
        <v>26074.07</v>
      </c>
      <c r="F35" s="57">
        <f t="shared" si="2"/>
        <v>33474.07</v>
      </c>
      <c r="G35" s="57">
        <v>32808.46</v>
      </c>
      <c r="H35" s="57">
        <v>32808.46</v>
      </c>
      <c r="I35" s="210">
        <f t="shared" si="7"/>
        <v>665.61000000000058</v>
      </c>
    </row>
    <row r="36" spans="1:11" ht="15">
      <c r="A36" s="30"/>
      <c r="B36" s="46" t="s">
        <v>25</v>
      </c>
      <c r="C36" s="38" t="s">
        <v>174</v>
      </c>
      <c r="D36" s="57">
        <v>780746</v>
      </c>
      <c r="E36" s="57">
        <v>-297629.81</v>
      </c>
      <c r="F36" s="57">
        <f t="shared" si="2"/>
        <v>483116.19</v>
      </c>
      <c r="G36" s="57">
        <v>422796.19</v>
      </c>
      <c r="H36" s="57">
        <v>422796.19</v>
      </c>
      <c r="I36" s="210">
        <f t="shared" si="7"/>
        <v>60320</v>
      </c>
    </row>
    <row r="37" spans="1:11" ht="15">
      <c r="A37" s="30"/>
      <c r="B37" s="46" t="s">
        <v>219</v>
      </c>
      <c r="C37" s="38" t="s">
        <v>175</v>
      </c>
      <c r="D37" s="57">
        <v>60000</v>
      </c>
      <c r="E37" s="57">
        <v>12464</v>
      </c>
      <c r="F37" s="57">
        <f t="shared" si="2"/>
        <v>72464</v>
      </c>
      <c r="G37" s="57">
        <v>72464</v>
      </c>
      <c r="H37" s="57">
        <v>72464</v>
      </c>
      <c r="I37" s="210">
        <f t="shared" si="7"/>
        <v>0</v>
      </c>
    </row>
    <row r="38" spans="1:11" ht="15">
      <c r="A38" s="30"/>
      <c r="B38" s="46" t="s">
        <v>220</v>
      </c>
      <c r="C38" s="38" t="s">
        <v>176</v>
      </c>
      <c r="D38" s="57">
        <v>141200</v>
      </c>
      <c r="E38" s="57">
        <v>40752.519999999997</v>
      </c>
      <c r="F38" s="57">
        <f t="shared" si="2"/>
        <v>181952.52</v>
      </c>
      <c r="G38" s="57">
        <v>181952.52</v>
      </c>
      <c r="H38" s="57">
        <v>181952.52</v>
      </c>
      <c r="I38" s="210">
        <f t="shared" si="7"/>
        <v>0</v>
      </c>
    </row>
    <row r="39" spans="1:11" ht="15">
      <c r="A39" s="30"/>
      <c r="B39" s="46" t="s">
        <v>221</v>
      </c>
      <c r="C39" s="38" t="s">
        <v>177</v>
      </c>
      <c r="D39" s="57">
        <v>15000</v>
      </c>
      <c r="E39" s="57">
        <v>88408.68</v>
      </c>
      <c r="F39" s="57">
        <f t="shared" si="2"/>
        <v>103408.68</v>
      </c>
      <c r="G39" s="280">
        <v>103408.68</v>
      </c>
      <c r="H39" s="57">
        <v>103408.68</v>
      </c>
      <c r="I39" s="210">
        <f t="shared" si="7"/>
        <v>0</v>
      </c>
    </row>
    <row r="40" spans="1:11" ht="15">
      <c r="A40" s="30"/>
      <c r="B40" s="46" t="s">
        <v>222</v>
      </c>
      <c r="C40" s="38" t="s">
        <v>178</v>
      </c>
      <c r="D40" s="57">
        <v>12000</v>
      </c>
      <c r="E40" s="57">
        <v>6751</v>
      </c>
      <c r="F40" s="57">
        <f t="shared" si="2"/>
        <v>18751</v>
      </c>
      <c r="G40" s="57">
        <v>18751</v>
      </c>
      <c r="H40" s="57">
        <v>18751</v>
      </c>
      <c r="I40" s="210">
        <f t="shared" si="7"/>
        <v>0</v>
      </c>
    </row>
    <row r="41" spans="1:11" ht="28.5" customHeight="1">
      <c r="A41" s="34"/>
      <c r="B41" s="427" t="s">
        <v>523</v>
      </c>
      <c r="C41" s="428"/>
      <c r="D41" s="131">
        <f>SUM(D42:D50)</f>
        <v>0</v>
      </c>
      <c r="E41" s="131">
        <f t="shared" ref="E41:I41" si="8">SUM(E42:E50)</f>
        <v>0</v>
      </c>
      <c r="F41" s="131">
        <f t="shared" si="8"/>
        <v>0</v>
      </c>
      <c r="G41" s="131">
        <f t="shared" si="8"/>
        <v>0</v>
      </c>
      <c r="H41" s="131">
        <f t="shared" si="8"/>
        <v>0</v>
      </c>
      <c r="I41" s="131">
        <f t="shared" si="8"/>
        <v>0</v>
      </c>
    </row>
    <row r="42" spans="1:11" ht="15">
      <c r="A42" s="30"/>
      <c r="B42" s="46" t="s">
        <v>26</v>
      </c>
      <c r="C42" s="38" t="s">
        <v>179</v>
      </c>
      <c r="D42" s="57"/>
      <c r="E42" s="57"/>
      <c r="F42" s="57"/>
      <c r="G42" s="57"/>
      <c r="H42" s="57"/>
      <c r="I42" s="57"/>
    </row>
    <row r="43" spans="1:11" ht="15">
      <c r="A43" s="30"/>
      <c r="B43" s="46" t="s">
        <v>27</v>
      </c>
      <c r="C43" s="38" t="s">
        <v>180</v>
      </c>
      <c r="D43" s="57"/>
      <c r="E43" s="57"/>
      <c r="F43" s="57"/>
      <c r="G43" s="57"/>
      <c r="H43" s="57"/>
      <c r="I43" s="57"/>
    </row>
    <row r="44" spans="1:11" ht="15">
      <c r="A44" s="30"/>
      <c r="B44" s="46" t="s">
        <v>28</v>
      </c>
      <c r="C44" s="38" t="s">
        <v>181</v>
      </c>
      <c r="D44" s="57"/>
      <c r="E44" s="57"/>
      <c r="F44" s="57"/>
      <c r="G44" s="57"/>
      <c r="H44" s="57"/>
      <c r="I44" s="57"/>
    </row>
    <row r="45" spans="1:11" ht="15">
      <c r="A45" s="30"/>
      <c r="B45" s="46" t="s">
        <v>29</v>
      </c>
      <c r="C45" s="38" t="s">
        <v>182</v>
      </c>
      <c r="D45" s="57"/>
      <c r="E45" s="57"/>
      <c r="F45" s="57"/>
      <c r="G45" s="57"/>
      <c r="H45" s="57"/>
      <c r="I45" s="57"/>
    </row>
    <row r="46" spans="1:11" ht="15">
      <c r="A46" s="30"/>
      <c r="B46" s="46" t="s">
        <v>30</v>
      </c>
      <c r="C46" s="38" t="s">
        <v>183</v>
      </c>
      <c r="D46" s="57"/>
      <c r="E46" s="57"/>
      <c r="F46" s="57"/>
      <c r="G46" s="57"/>
      <c r="H46" s="57"/>
      <c r="I46" s="57"/>
    </row>
    <row r="47" spans="1:11" ht="15">
      <c r="A47" s="30"/>
      <c r="B47" s="46" t="s">
        <v>223</v>
      </c>
      <c r="C47" s="38" t="s">
        <v>184</v>
      </c>
      <c r="D47" s="57"/>
      <c r="E47" s="57"/>
      <c r="F47" s="57"/>
      <c r="G47" s="57"/>
      <c r="H47" s="57"/>
      <c r="I47" s="57"/>
    </row>
    <row r="48" spans="1:11" ht="15">
      <c r="A48" s="30"/>
      <c r="B48" s="46" t="s">
        <v>224</v>
      </c>
      <c r="C48" s="38" t="s">
        <v>185</v>
      </c>
      <c r="D48" s="57"/>
      <c r="E48" s="57"/>
      <c r="F48" s="57"/>
      <c r="G48" s="57"/>
      <c r="H48" s="57"/>
      <c r="I48" s="57"/>
    </row>
    <row r="49" spans="1:9" ht="15">
      <c r="A49" s="30"/>
      <c r="B49" s="46" t="s">
        <v>225</v>
      </c>
      <c r="C49" s="38" t="s">
        <v>186</v>
      </c>
      <c r="D49" s="57"/>
      <c r="E49" s="57"/>
      <c r="F49" s="57"/>
      <c r="G49" s="57"/>
      <c r="H49" s="57"/>
      <c r="I49" s="57"/>
    </row>
    <row r="50" spans="1:9" ht="15">
      <c r="A50" s="30"/>
      <c r="B50" s="46" t="s">
        <v>226</v>
      </c>
      <c r="C50" s="38" t="s">
        <v>187</v>
      </c>
      <c r="D50" s="57"/>
      <c r="E50" s="57"/>
      <c r="F50" s="57"/>
      <c r="G50" s="57"/>
      <c r="H50" s="57"/>
      <c r="I50" s="57"/>
    </row>
    <row r="51" spans="1:9" ht="15">
      <c r="A51" s="34"/>
      <c r="B51" s="39" t="s">
        <v>524</v>
      </c>
      <c r="C51" s="40"/>
      <c r="D51" s="131">
        <f>SUM(D52:D60)</f>
        <v>200000</v>
      </c>
      <c r="E51" s="131">
        <f t="shared" ref="E51:I51" si="9">SUM(E52:E60)</f>
        <v>-187001.01</v>
      </c>
      <c r="F51" s="131">
        <f t="shared" si="9"/>
        <v>12998.989999999998</v>
      </c>
      <c r="G51" s="131">
        <f t="shared" si="9"/>
        <v>12998.99</v>
      </c>
      <c r="H51" s="131">
        <f t="shared" si="9"/>
        <v>12998.99</v>
      </c>
      <c r="I51" s="131">
        <f t="shared" si="9"/>
        <v>0</v>
      </c>
    </row>
    <row r="52" spans="1:9" ht="15">
      <c r="A52" s="30"/>
      <c r="B52" s="46" t="s">
        <v>84</v>
      </c>
      <c r="C52" s="38" t="s">
        <v>188</v>
      </c>
      <c r="D52" s="57">
        <v>50000</v>
      </c>
      <c r="E52" s="57">
        <v>-37001.01</v>
      </c>
      <c r="F52" s="57">
        <f>D52+E52</f>
        <v>12998.989999999998</v>
      </c>
      <c r="G52" s="57">
        <v>12998.99</v>
      </c>
      <c r="H52" s="57">
        <v>12998.99</v>
      </c>
      <c r="I52" s="210">
        <f>F52-G52</f>
        <v>0</v>
      </c>
    </row>
    <row r="53" spans="1:9" ht="15">
      <c r="A53" s="30"/>
      <c r="B53" s="46" t="s">
        <v>85</v>
      </c>
      <c r="C53" s="38" t="s">
        <v>189</v>
      </c>
      <c r="D53" s="57"/>
      <c r="E53" s="57"/>
      <c r="F53" s="210">
        <f t="shared" ref="F53:F60" si="10">D53+E53</f>
        <v>0</v>
      </c>
      <c r="G53" s="57"/>
      <c r="H53" s="57"/>
      <c r="I53" s="210">
        <f t="shared" ref="I53:I60" si="11">F53-G53</f>
        <v>0</v>
      </c>
    </row>
    <row r="54" spans="1:9" ht="15">
      <c r="A54" s="30"/>
      <c r="B54" s="46" t="s">
        <v>86</v>
      </c>
      <c r="C54" s="41" t="s">
        <v>190</v>
      </c>
      <c r="D54" s="57"/>
      <c r="E54" s="57">
        <v>0</v>
      </c>
      <c r="F54" s="210">
        <f t="shared" si="10"/>
        <v>0</v>
      </c>
      <c r="G54" s="57"/>
      <c r="H54" s="57"/>
      <c r="I54" s="210">
        <f t="shared" si="11"/>
        <v>0</v>
      </c>
    </row>
    <row r="55" spans="1:9" ht="15">
      <c r="A55" s="30"/>
      <c r="B55" s="46" t="s">
        <v>227</v>
      </c>
      <c r="C55" s="38" t="s">
        <v>191</v>
      </c>
      <c r="D55" s="57">
        <v>0</v>
      </c>
      <c r="E55" s="57">
        <v>0</v>
      </c>
      <c r="F55" s="210">
        <f t="shared" si="10"/>
        <v>0</v>
      </c>
      <c r="G55" s="57"/>
      <c r="H55" s="57"/>
      <c r="I55" s="210">
        <f t="shared" si="11"/>
        <v>0</v>
      </c>
    </row>
    <row r="56" spans="1:9" ht="15">
      <c r="A56" s="30"/>
      <c r="B56" s="46" t="s">
        <v>228</v>
      </c>
      <c r="C56" s="38" t="s">
        <v>192</v>
      </c>
      <c r="D56" s="57">
        <v>150000</v>
      </c>
      <c r="E56" s="57">
        <v>-150000</v>
      </c>
      <c r="F56" s="210">
        <f t="shared" si="10"/>
        <v>0</v>
      </c>
      <c r="G56" s="57"/>
      <c r="H56" s="57"/>
      <c r="I56" s="210">
        <f t="shared" si="11"/>
        <v>0</v>
      </c>
    </row>
    <row r="57" spans="1:9" ht="15">
      <c r="A57" s="30"/>
      <c r="B57" s="46" t="s">
        <v>229</v>
      </c>
      <c r="C57" s="38" t="s">
        <v>193</v>
      </c>
      <c r="D57" s="57"/>
      <c r="E57" s="57">
        <v>0</v>
      </c>
      <c r="F57" s="57">
        <f t="shared" si="10"/>
        <v>0</v>
      </c>
      <c r="G57" s="57">
        <v>0</v>
      </c>
      <c r="H57" s="57"/>
      <c r="I57" s="210">
        <f t="shared" si="11"/>
        <v>0</v>
      </c>
    </row>
    <row r="58" spans="1:9" ht="15">
      <c r="A58" s="30"/>
      <c r="B58" s="46" t="s">
        <v>230</v>
      </c>
      <c r="C58" s="38" t="s">
        <v>194</v>
      </c>
      <c r="D58" s="57"/>
      <c r="E58" s="57"/>
      <c r="F58" s="210">
        <f t="shared" si="10"/>
        <v>0</v>
      </c>
      <c r="G58" s="57"/>
      <c r="H58" s="57"/>
      <c r="I58" s="210">
        <f t="shared" si="11"/>
        <v>0</v>
      </c>
    </row>
    <row r="59" spans="1:9" ht="15">
      <c r="A59" s="30"/>
      <c r="B59" s="46" t="s">
        <v>231</v>
      </c>
      <c r="C59" s="38" t="s">
        <v>195</v>
      </c>
      <c r="D59" s="57"/>
      <c r="E59" s="57"/>
      <c r="F59" s="210">
        <f t="shared" si="10"/>
        <v>0</v>
      </c>
      <c r="G59" s="57"/>
      <c r="H59" s="57"/>
      <c r="I59" s="210">
        <f t="shared" si="11"/>
        <v>0</v>
      </c>
    </row>
    <row r="60" spans="1:9" ht="15">
      <c r="A60" s="30"/>
      <c r="B60" s="46" t="s">
        <v>232</v>
      </c>
      <c r="C60" s="38" t="s">
        <v>196</v>
      </c>
      <c r="D60" s="57"/>
      <c r="E60" s="57"/>
      <c r="F60" s="210">
        <f t="shared" si="10"/>
        <v>0</v>
      </c>
      <c r="G60" s="57"/>
      <c r="H60" s="57"/>
      <c r="I60" s="210">
        <f t="shared" si="11"/>
        <v>0</v>
      </c>
    </row>
    <row r="61" spans="1:9" ht="15">
      <c r="A61" s="34"/>
      <c r="B61" s="39" t="s">
        <v>525</v>
      </c>
      <c r="C61" s="40"/>
      <c r="D61" s="131">
        <f>SUM(D62:D64)</f>
        <v>0</v>
      </c>
      <c r="E61" s="131">
        <f t="shared" ref="E61:I61" si="12">SUM(E62:E64)</f>
        <v>0</v>
      </c>
      <c r="F61" s="131">
        <f t="shared" si="12"/>
        <v>0</v>
      </c>
      <c r="G61" s="131">
        <f t="shared" si="12"/>
        <v>0</v>
      </c>
      <c r="H61" s="131">
        <f t="shared" si="12"/>
        <v>0</v>
      </c>
      <c r="I61" s="131">
        <f t="shared" si="12"/>
        <v>0</v>
      </c>
    </row>
    <row r="62" spans="1:9" ht="15">
      <c r="A62" s="30"/>
      <c r="B62" s="46" t="s">
        <v>32</v>
      </c>
      <c r="C62" s="38" t="s">
        <v>197</v>
      </c>
      <c r="D62" s="57"/>
      <c r="E62" s="57"/>
      <c r="F62" s="57"/>
      <c r="G62" s="57"/>
      <c r="H62" s="57"/>
      <c r="I62" s="57"/>
    </row>
    <row r="63" spans="1:9" ht="15">
      <c r="A63" s="30"/>
      <c r="B63" s="46" t="s">
        <v>33</v>
      </c>
      <c r="C63" s="38" t="s">
        <v>198</v>
      </c>
      <c r="D63" s="57"/>
      <c r="E63" s="57"/>
      <c r="F63" s="57"/>
      <c r="G63" s="57"/>
      <c r="H63" s="57"/>
      <c r="I63" s="57"/>
    </row>
    <row r="64" spans="1:9" ht="15">
      <c r="A64" s="30"/>
      <c r="B64" s="46" t="s">
        <v>90</v>
      </c>
      <c r="C64" s="38" t="s">
        <v>199</v>
      </c>
      <c r="D64" s="57"/>
      <c r="E64" s="57"/>
      <c r="F64" s="57"/>
      <c r="G64" s="57"/>
      <c r="H64" s="57"/>
      <c r="I64" s="57"/>
    </row>
    <row r="65" spans="1:9" ht="26.25" customHeight="1">
      <c r="A65" s="34"/>
      <c r="B65" s="427" t="s">
        <v>526</v>
      </c>
      <c r="C65" s="428"/>
      <c r="D65" s="131">
        <f>SUM(D66:D72)</f>
        <v>0</v>
      </c>
      <c r="E65" s="131">
        <f t="shared" ref="E65:I65" si="13">SUM(E66:E72)</f>
        <v>0</v>
      </c>
      <c r="F65" s="131">
        <f t="shared" si="13"/>
        <v>0</v>
      </c>
      <c r="G65" s="131">
        <f t="shared" si="13"/>
        <v>0</v>
      </c>
      <c r="H65" s="131">
        <f t="shared" si="13"/>
        <v>0</v>
      </c>
      <c r="I65" s="131">
        <f t="shared" si="13"/>
        <v>0</v>
      </c>
    </row>
    <row r="66" spans="1:9" ht="15">
      <c r="A66" s="30"/>
      <c r="B66" s="46" t="s">
        <v>35</v>
      </c>
      <c r="C66" s="38" t="s">
        <v>200</v>
      </c>
      <c r="D66" s="57"/>
      <c r="E66" s="57"/>
      <c r="F66" s="57"/>
      <c r="G66" s="57"/>
      <c r="H66" s="57"/>
      <c r="I66" s="57"/>
    </row>
    <row r="67" spans="1:9" ht="15">
      <c r="A67" s="30"/>
      <c r="B67" s="46" t="s">
        <v>36</v>
      </c>
      <c r="C67" s="38" t="s">
        <v>201</v>
      </c>
      <c r="D67" s="57"/>
      <c r="E67" s="57"/>
      <c r="F67" s="57"/>
      <c r="G67" s="57"/>
      <c r="H67" s="57"/>
      <c r="I67" s="57"/>
    </row>
    <row r="68" spans="1:9" ht="15">
      <c r="A68" s="30"/>
      <c r="B68" s="46" t="s">
        <v>37</v>
      </c>
      <c r="C68" s="38" t="s">
        <v>202</v>
      </c>
      <c r="D68" s="57"/>
      <c r="E68" s="57"/>
      <c r="F68" s="57"/>
      <c r="G68" s="57"/>
      <c r="H68" s="57"/>
      <c r="I68" s="57"/>
    </row>
    <row r="69" spans="1:9" ht="15">
      <c r="A69" s="30"/>
      <c r="B69" s="46" t="s">
        <v>38</v>
      </c>
      <c r="C69" s="38" t="s">
        <v>203</v>
      </c>
      <c r="D69" s="57"/>
      <c r="E69" s="57"/>
      <c r="F69" s="57"/>
      <c r="G69" s="57"/>
      <c r="H69" s="57"/>
      <c r="I69" s="57"/>
    </row>
    <row r="70" spans="1:9" ht="15">
      <c r="A70" s="30"/>
      <c r="B70" s="46" t="s">
        <v>233</v>
      </c>
      <c r="C70" s="38" t="s">
        <v>204</v>
      </c>
      <c r="D70" s="57"/>
      <c r="E70" s="57"/>
      <c r="F70" s="57"/>
      <c r="G70" s="57"/>
      <c r="H70" s="57"/>
      <c r="I70" s="57"/>
    </row>
    <row r="71" spans="1:9" ht="15">
      <c r="A71" s="30"/>
      <c r="B71" s="46" t="s">
        <v>234</v>
      </c>
      <c r="C71" s="38" t="s">
        <v>205</v>
      </c>
      <c r="D71" s="57"/>
      <c r="E71" s="57"/>
      <c r="F71" s="57"/>
      <c r="G71" s="57"/>
      <c r="H71" s="57"/>
      <c r="I71" s="57"/>
    </row>
    <row r="72" spans="1:9" ht="15">
      <c r="A72" s="30"/>
      <c r="B72" s="46" t="s">
        <v>235</v>
      </c>
      <c r="C72" s="38" t="s">
        <v>206</v>
      </c>
      <c r="D72" s="57"/>
      <c r="E72" s="57"/>
      <c r="F72" s="57"/>
      <c r="G72" s="57"/>
      <c r="H72" s="57"/>
      <c r="I72" s="57"/>
    </row>
    <row r="73" spans="1:9" ht="15">
      <c r="A73" s="34"/>
      <c r="B73" s="39" t="s">
        <v>527</v>
      </c>
      <c r="C73" s="40"/>
      <c r="D73" s="131">
        <f>SUM(D74:D76)</f>
        <v>0</v>
      </c>
      <c r="E73" s="131">
        <f t="shared" ref="E73:I73" si="14">SUM(E74:E76)</f>
        <v>0</v>
      </c>
      <c r="F73" s="131">
        <f t="shared" si="14"/>
        <v>0</v>
      </c>
      <c r="G73" s="131">
        <f t="shared" si="14"/>
        <v>0</v>
      </c>
      <c r="H73" s="131">
        <f t="shared" si="14"/>
        <v>0</v>
      </c>
      <c r="I73" s="131">
        <f t="shared" si="14"/>
        <v>0</v>
      </c>
    </row>
    <row r="74" spans="1:9" ht="15">
      <c r="A74" s="30"/>
      <c r="B74" s="46" t="s">
        <v>103</v>
      </c>
      <c r="C74" s="38" t="s">
        <v>207</v>
      </c>
      <c r="D74" s="57"/>
      <c r="E74" s="57"/>
      <c r="F74" s="57"/>
      <c r="G74" s="57"/>
      <c r="H74" s="57"/>
      <c r="I74" s="57"/>
    </row>
    <row r="75" spans="1:9" ht="15">
      <c r="A75" s="30"/>
      <c r="B75" s="46" t="s">
        <v>104</v>
      </c>
      <c r="C75" s="38" t="s">
        <v>208</v>
      </c>
      <c r="D75" s="57"/>
      <c r="E75" s="57"/>
      <c r="F75" s="57"/>
      <c r="G75" s="57"/>
      <c r="H75" s="57"/>
      <c r="I75" s="57"/>
    </row>
    <row r="76" spans="1:9" ht="15">
      <c r="A76" s="30"/>
      <c r="B76" s="46" t="s">
        <v>105</v>
      </c>
      <c r="C76" s="38" t="s">
        <v>209</v>
      </c>
      <c r="D76" s="57"/>
      <c r="E76" s="57"/>
      <c r="F76" s="57"/>
      <c r="G76" s="57"/>
      <c r="H76" s="57"/>
      <c r="I76" s="57"/>
    </row>
    <row r="77" spans="1:9" ht="15">
      <c r="A77" s="34"/>
      <c r="B77" s="39" t="s">
        <v>528</v>
      </c>
      <c r="C77" s="40"/>
      <c r="D77" s="131">
        <f>SUM(D78:D84)</f>
        <v>0</v>
      </c>
      <c r="E77" s="131">
        <f t="shared" ref="E77:I77" si="15">SUM(E78:E84)</f>
        <v>0</v>
      </c>
      <c r="F77" s="131">
        <f t="shared" si="15"/>
        <v>0</v>
      </c>
      <c r="G77" s="131">
        <f t="shared" si="15"/>
        <v>0</v>
      </c>
      <c r="H77" s="131">
        <f t="shared" si="15"/>
        <v>0</v>
      </c>
      <c r="I77" s="131">
        <f t="shared" si="15"/>
        <v>0</v>
      </c>
    </row>
    <row r="78" spans="1:9" ht="15">
      <c r="A78" s="30"/>
      <c r="B78" s="46" t="s">
        <v>236</v>
      </c>
      <c r="C78" s="38" t="s">
        <v>210</v>
      </c>
      <c r="D78" s="57"/>
      <c r="E78" s="57"/>
      <c r="F78" s="57"/>
      <c r="G78" s="57"/>
      <c r="H78" s="57"/>
      <c r="I78" s="57"/>
    </row>
    <row r="79" spans="1:9" ht="15">
      <c r="A79" s="30"/>
      <c r="B79" s="46" t="s">
        <v>237</v>
      </c>
      <c r="C79" s="38" t="s">
        <v>211</v>
      </c>
      <c r="D79" s="57"/>
      <c r="E79" s="57"/>
      <c r="F79" s="57"/>
      <c r="G79" s="57"/>
      <c r="H79" s="57"/>
      <c r="I79" s="57"/>
    </row>
    <row r="80" spans="1:9" ht="15">
      <c r="A80" s="30"/>
      <c r="B80" s="46" t="s">
        <v>238</v>
      </c>
      <c r="C80" s="38" t="s">
        <v>212</v>
      </c>
      <c r="D80" s="57"/>
      <c r="E80" s="57"/>
      <c r="F80" s="57"/>
      <c r="G80" s="57"/>
      <c r="H80" s="57"/>
      <c r="I80" s="57"/>
    </row>
    <row r="81" spans="1:12" ht="15">
      <c r="A81" s="30"/>
      <c r="B81" s="46" t="s">
        <v>239</v>
      </c>
      <c r="C81" s="38" t="s">
        <v>213</v>
      </c>
      <c r="D81" s="57"/>
      <c r="E81" s="57"/>
      <c r="F81" s="57"/>
      <c r="G81" s="57"/>
      <c r="H81" s="57"/>
      <c r="I81" s="57"/>
    </row>
    <row r="82" spans="1:12" ht="15">
      <c r="A82" s="30"/>
      <c r="B82" s="46" t="s">
        <v>240</v>
      </c>
      <c r="C82" s="38" t="s">
        <v>214</v>
      </c>
      <c r="D82" s="57"/>
      <c r="E82" s="57"/>
      <c r="F82" s="57"/>
      <c r="G82" s="57"/>
      <c r="H82" s="57"/>
      <c r="I82" s="57"/>
    </row>
    <row r="83" spans="1:12" ht="15">
      <c r="A83" s="30"/>
      <c r="B83" s="46" t="s">
        <v>241</v>
      </c>
      <c r="C83" s="38" t="s">
        <v>215</v>
      </c>
      <c r="D83" s="57"/>
      <c r="E83" s="57"/>
      <c r="F83" s="57"/>
      <c r="G83" s="57"/>
      <c r="H83" s="57"/>
      <c r="I83" s="57"/>
    </row>
    <row r="84" spans="1:12" ht="15">
      <c r="A84" s="30"/>
      <c r="B84" s="47" t="s">
        <v>242</v>
      </c>
      <c r="C84" s="42" t="s">
        <v>216</v>
      </c>
      <c r="D84" s="57"/>
      <c r="E84" s="57"/>
      <c r="F84" s="57"/>
      <c r="G84" s="57"/>
      <c r="H84" s="57"/>
      <c r="I84" s="57"/>
    </row>
    <row r="85" spans="1:12" ht="15">
      <c r="A85" s="30"/>
      <c r="B85" s="31" t="s">
        <v>529</v>
      </c>
      <c r="C85" s="32"/>
      <c r="D85" s="33">
        <f>+D86+D94+D104+D114+D124+D134+D138+D146+D150</f>
        <v>9717339</v>
      </c>
      <c r="E85" s="33">
        <f t="shared" ref="E85:I85" si="16">+E86+E94+E104+E114+E124+E134+E138+E146+E150</f>
        <v>304483.19999999995</v>
      </c>
      <c r="F85" s="33">
        <f t="shared" si="16"/>
        <v>10021822.200000001</v>
      </c>
      <c r="G85" s="33">
        <f t="shared" si="16"/>
        <v>10021810.6</v>
      </c>
      <c r="H85" s="33">
        <f t="shared" si="16"/>
        <v>9985987.2799999993</v>
      </c>
      <c r="I85" s="33">
        <f t="shared" si="16"/>
        <v>11.599999999999909</v>
      </c>
      <c r="L85" s="50"/>
    </row>
    <row r="86" spans="1:12" ht="15">
      <c r="A86" s="34"/>
      <c r="B86" s="35" t="s">
        <v>520</v>
      </c>
      <c r="C86" s="36"/>
      <c r="D86" s="37">
        <f>SUM(D87:D93)</f>
        <v>8175785</v>
      </c>
      <c r="E86" s="37">
        <f t="shared" ref="E86:I86" si="17">SUM(E87:E93)</f>
        <v>506962.67999999993</v>
      </c>
      <c r="F86" s="37">
        <f t="shared" si="17"/>
        <v>8682747.6799999997</v>
      </c>
      <c r="G86" s="37">
        <f t="shared" si="17"/>
        <v>8682747.6799999997</v>
      </c>
      <c r="H86" s="37">
        <f t="shared" si="17"/>
        <v>8682747.6799999997</v>
      </c>
      <c r="I86" s="37">
        <f t="shared" si="17"/>
        <v>0</v>
      </c>
    </row>
    <row r="87" spans="1:12" ht="15">
      <c r="A87" s="30"/>
      <c r="B87" s="46" t="s">
        <v>6</v>
      </c>
      <c r="C87" s="38" t="s">
        <v>154</v>
      </c>
      <c r="D87" s="57">
        <v>0</v>
      </c>
      <c r="E87" s="57">
        <v>0</v>
      </c>
      <c r="F87" s="57">
        <f>D87+E87</f>
        <v>0</v>
      </c>
      <c r="G87" s="57">
        <v>0</v>
      </c>
      <c r="H87" s="57">
        <v>0</v>
      </c>
      <c r="I87" s="210">
        <f>F87-G87</f>
        <v>0</v>
      </c>
      <c r="K87" s="50"/>
    </row>
    <row r="88" spans="1:12" ht="15">
      <c r="A88" s="30"/>
      <c r="B88" s="46" t="s">
        <v>7</v>
      </c>
      <c r="C88" s="38" t="s">
        <v>155</v>
      </c>
      <c r="D88" s="50">
        <v>5408285</v>
      </c>
      <c r="E88" s="57">
        <v>1191685.8999999999</v>
      </c>
      <c r="F88" s="210">
        <f t="shared" ref="F88:F93" si="18">D88+E88</f>
        <v>6599970.9000000004</v>
      </c>
      <c r="G88" s="57">
        <v>6599970.9000000004</v>
      </c>
      <c r="H88" s="57">
        <v>6599970.9000000004</v>
      </c>
      <c r="I88" s="210">
        <f t="shared" ref="I88:I93" si="19">F88-G88</f>
        <v>0</v>
      </c>
    </row>
    <row r="89" spans="1:12" ht="15">
      <c r="A89" s="30"/>
      <c r="B89" s="46" t="s">
        <v>8</v>
      </c>
      <c r="C89" s="38" t="s">
        <v>156</v>
      </c>
      <c r="D89" s="57">
        <v>1000000</v>
      </c>
      <c r="E89" s="57">
        <v>438899.5</v>
      </c>
      <c r="F89" s="57">
        <f t="shared" si="18"/>
        <v>1438899.5</v>
      </c>
      <c r="G89" s="57">
        <v>1438899.5</v>
      </c>
      <c r="H89" s="57">
        <v>1438899.5</v>
      </c>
      <c r="I89" s="210">
        <f t="shared" si="19"/>
        <v>0</v>
      </c>
    </row>
    <row r="90" spans="1:12" ht="15">
      <c r="A90" s="30"/>
      <c r="B90" s="46" t="s">
        <v>9</v>
      </c>
      <c r="C90" s="38" t="s">
        <v>157</v>
      </c>
      <c r="D90" s="57">
        <v>847000</v>
      </c>
      <c r="E90" s="57">
        <v>-847000</v>
      </c>
      <c r="F90" s="57">
        <f t="shared" si="18"/>
        <v>0</v>
      </c>
      <c r="G90" s="57">
        <v>0</v>
      </c>
      <c r="H90" s="57">
        <v>0</v>
      </c>
      <c r="I90" s="210">
        <f t="shared" si="19"/>
        <v>0</v>
      </c>
    </row>
    <row r="91" spans="1:12" ht="15">
      <c r="A91" s="30"/>
      <c r="B91" s="46" t="s">
        <v>10</v>
      </c>
      <c r="C91" s="38" t="s">
        <v>158</v>
      </c>
      <c r="D91" s="57">
        <v>910000</v>
      </c>
      <c r="E91" s="57">
        <v>-266122.71999999997</v>
      </c>
      <c r="F91" s="57">
        <f t="shared" si="18"/>
        <v>643877.28</v>
      </c>
      <c r="G91" s="57">
        <v>643877.28</v>
      </c>
      <c r="H91" s="57">
        <v>643877.28</v>
      </c>
      <c r="I91" s="210">
        <f t="shared" si="19"/>
        <v>0</v>
      </c>
    </row>
    <row r="92" spans="1:12" ht="15">
      <c r="A92" s="30"/>
      <c r="B92" s="46" t="s">
        <v>11</v>
      </c>
      <c r="C92" s="38" t="s">
        <v>159</v>
      </c>
      <c r="D92" s="57">
        <v>10500</v>
      </c>
      <c r="E92" s="57">
        <v>-10500</v>
      </c>
      <c r="F92" s="57">
        <f t="shared" si="18"/>
        <v>0</v>
      </c>
      <c r="G92" s="57">
        <v>0</v>
      </c>
      <c r="H92" s="57">
        <v>0</v>
      </c>
      <c r="I92" s="210">
        <f t="shared" si="19"/>
        <v>0</v>
      </c>
    </row>
    <row r="93" spans="1:12" ht="15">
      <c r="A93" s="30"/>
      <c r="B93" s="46" t="s">
        <v>12</v>
      </c>
      <c r="C93" s="38" t="s">
        <v>160</v>
      </c>
      <c r="D93" s="57">
        <v>0</v>
      </c>
      <c r="E93" s="57">
        <v>0</v>
      </c>
      <c r="F93" s="210">
        <f t="shared" si="18"/>
        <v>0</v>
      </c>
      <c r="G93" s="57">
        <v>0</v>
      </c>
      <c r="H93" s="57">
        <v>0</v>
      </c>
      <c r="I93" s="210">
        <f t="shared" si="19"/>
        <v>0</v>
      </c>
    </row>
    <row r="94" spans="1:12" ht="15">
      <c r="A94" s="34"/>
      <c r="B94" s="39" t="s">
        <v>521</v>
      </c>
      <c r="C94" s="40"/>
      <c r="D94" s="131">
        <f>SUM(D95:D103)</f>
        <v>493215</v>
      </c>
      <c r="E94" s="131">
        <f t="shared" ref="E94:I94" si="20">SUM(E95:E103)</f>
        <v>-139366.28999999998</v>
      </c>
      <c r="F94" s="131">
        <f t="shared" si="20"/>
        <v>353848.71</v>
      </c>
      <c r="G94" s="131">
        <f t="shared" si="20"/>
        <v>353837.11</v>
      </c>
      <c r="H94" s="131">
        <f t="shared" si="20"/>
        <v>318013.78999999998</v>
      </c>
      <c r="I94" s="131">
        <f t="shared" si="20"/>
        <v>11.599999999999909</v>
      </c>
    </row>
    <row r="95" spans="1:12" ht="15">
      <c r="A95" s="30"/>
      <c r="B95" s="46" t="s">
        <v>13</v>
      </c>
      <c r="C95" s="38" t="s">
        <v>161</v>
      </c>
      <c r="D95" s="57">
        <v>75000</v>
      </c>
      <c r="E95" s="57">
        <v>24246.47</v>
      </c>
      <c r="F95" s="57">
        <f>D95+E95</f>
        <v>99246.47</v>
      </c>
      <c r="G95" s="57">
        <v>99246.47</v>
      </c>
      <c r="H95" s="57">
        <v>84423.15</v>
      </c>
      <c r="I95" s="210">
        <f>F95-G95</f>
        <v>0</v>
      </c>
    </row>
    <row r="96" spans="1:12" ht="15">
      <c r="A96" s="30"/>
      <c r="B96" s="46" t="s">
        <v>14</v>
      </c>
      <c r="C96" s="38" t="s">
        <v>162</v>
      </c>
      <c r="D96" s="57">
        <v>0</v>
      </c>
      <c r="E96" s="57">
        <v>0</v>
      </c>
      <c r="F96" s="57">
        <f t="shared" ref="F96:F103" si="21">D96+E96</f>
        <v>0</v>
      </c>
      <c r="G96" s="57">
        <v>0</v>
      </c>
      <c r="H96" s="57">
        <v>0</v>
      </c>
      <c r="I96" s="210">
        <f t="shared" ref="I96:I103" si="22">F96-G96</f>
        <v>0</v>
      </c>
    </row>
    <row r="97" spans="1:9" ht="15">
      <c r="A97" s="30"/>
      <c r="B97" s="46" t="s">
        <v>15</v>
      </c>
      <c r="C97" s="38" t="s">
        <v>163</v>
      </c>
      <c r="D97" s="57">
        <v>0</v>
      </c>
      <c r="E97" s="57">
        <v>0</v>
      </c>
      <c r="F97" s="57">
        <f t="shared" si="21"/>
        <v>0</v>
      </c>
      <c r="G97" s="57">
        <v>0</v>
      </c>
      <c r="H97" s="57">
        <v>0</v>
      </c>
      <c r="I97" s="210">
        <f t="shared" si="22"/>
        <v>0</v>
      </c>
    </row>
    <row r="98" spans="1:9" ht="15">
      <c r="A98" s="30"/>
      <c r="B98" s="46" t="s">
        <v>16</v>
      </c>
      <c r="C98" s="38" t="s">
        <v>164</v>
      </c>
      <c r="D98" s="57">
        <v>0</v>
      </c>
      <c r="E98" s="280">
        <v>9164.0499999999993</v>
      </c>
      <c r="F98" s="57">
        <f t="shared" si="21"/>
        <v>9164.0499999999993</v>
      </c>
      <c r="G98" s="57">
        <v>9164.0499999999993</v>
      </c>
      <c r="H98" s="57">
        <v>9164.0499999999993</v>
      </c>
      <c r="I98" s="210">
        <f t="shared" si="22"/>
        <v>0</v>
      </c>
    </row>
    <row r="99" spans="1:9" ht="15">
      <c r="A99" s="30"/>
      <c r="B99" s="46" t="s">
        <v>17</v>
      </c>
      <c r="C99" s="38" t="s">
        <v>165</v>
      </c>
      <c r="D99" s="57">
        <v>0</v>
      </c>
      <c r="E99" s="57">
        <v>2304.96</v>
      </c>
      <c r="F99" s="57">
        <f t="shared" si="21"/>
        <v>2304.96</v>
      </c>
      <c r="G99" s="57">
        <v>2293.36</v>
      </c>
      <c r="H99" s="57">
        <v>2293.36</v>
      </c>
      <c r="I99" s="210">
        <f t="shared" si="22"/>
        <v>11.599999999999909</v>
      </c>
    </row>
    <row r="100" spans="1:9" ht="15">
      <c r="A100" s="30"/>
      <c r="B100" s="46" t="s">
        <v>18</v>
      </c>
      <c r="C100" s="38" t="s">
        <v>166</v>
      </c>
      <c r="D100" s="57">
        <v>418215</v>
      </c>
      <c r="E100" s="57">
        <v>-267550.18</v>
      </c>
      <c r="F100" s="57">
        <f t="shared" si="21"/>
        <v>150664.82</v>
      </c>
      <c r="G100" s="57">
        <v>150664.82</v>
      </c>
      <c r="H100" s="57">
        <v>129664.82</v>
      </c>
      <c r="I100" s="210">
        <f t="shared" si="22"/>
        <v>0</v>
      </c>
    </row>
    <row r="101" spans="1:9" ht="15">
      <c r="A101" s="30"/>
      <c r="B101" s="46" t="s">
        <v>61</v>
      </c>
      <c r="C101" s="38" t="s">
        <v>167</v>
      </c>
      <c r="D101" s="57">
        <v>0</v>
      </c>
      <c r="E101" s="57">
        <v>49271.1</v>
      </c>
      <c r="F101" s="57">
        <f t="shared" si="21"/>
        <v>49271.1</v>
      </c>
      <c r="G101" s="57">
        <v>49271.1</v>
      </c>
      <c r="H101" s="57">
        <v>49271.1</v>
      </c>
      <c r="I101" s="210">
        <f t="shared" si="22"/>
        <v>0</v>
      </c>
    </row>
    <row r="102" spans="1:9" ht="15">
      <c r="A102" s="30"/>
      <c r="B102" s="46" t="s">
        <v>217</v>
      </c>
      <c r="C102" s="38" t="s">
        <v>168</v>
      </c>
      <c r="D102" s="57">
        <v>0</v>
      </c>
      <c r="E102" s="57">
        <v>0</v>
      </c>
      <c r="F102" s="57">
        <f t="shared" si="21"/>
        <v>0</v>
      </c>
      <c r="G102" s="57">
        <v>0</v>
      </c>
      <c r="H102" s="57">
        <v>0</v>
      </c>
      <c r="I102" s="210">
        <f t="shared" si="22"/>
        <v>0</v>
      </c>
    </row>
    <row r="103" spans="1:9" ht="15">
      <c r="A103" s="30"/>
      <c r="B103" s="46" t="s">
        <v>218</v>
      </c>
      <c r="C103" s="38" t="s">
        <v>169</v>
      </c>
      <c r="D103" s="57">
        <v>0</v>
      </c>
      <c r="E103" s="57">
        <v>43197.31</v>
      </c>
      <c r="F103" s="210">
        <f t="shared" si="21"/>
        <v>43197.31</v>
      </c>
      <c r="G103" s="57">
        <v>43197.31</v>
      </c>
      <c r="H103" s="57">
        <v>43197.31</v>
      </c>
      <c r="I103" s="210">
        <f t="shared" si="22"/>
        <v>0</v>
      </c>
    </row>
    <row r="104" spans="1:9" ht="15">
      <c r="A104" s="34"/>
      <c r="B104" s="39" t="s">
        <v>522</v>
      </c>
      <c r="C104" s="40"/>
      <c r="D104" s="131">
        <f>SUM(D105:D113)</f>
        <v>1048339</v>
      </c>
      <c r="E104" s="131">
        <f t="shared" ref="E104:I104" si="23">SUM(E105:E113)</f>
        <v>-63113.19</v>
      </c>
      <c r="F104" s="131">
        <f t="shared" si="23"/>
        <v>985225.81</v>
      </c>
      <c r="G104" s="131">
        <f t="shared" si="23"/>
        <v>985225.81</v>
      </c>
      <c r="H104" s="131">
        <f t="shared" si="23"/>
        <v>985225.81</v>
      </c>
      <c r="I104" s="131">
        <f t="shared" si="23"/>
        <v>0</v>
      </c>
    </row>
    <row r="105" spans="1:9" ht="15">
      <c r="A105" s="30"/>
      <c r="B105" s="46" t="s">
        <v>21</v>
      </c>
      <c r="C105" s="38" t="s">
        <v>170</v>
      </c>
      <c r="D105" s="57">
        <v>222000</v>
      </c>
      <c r="E105" s="57">
        <v>-75049.2</v>
      </c>
      <c r="F105" s="57">
        <f>D105+E105</f>
        <v>146950.79999999999</v>
      </c>
      <c r="G105" s="57">
        <v>146950.79999999999</v>
      </c>
      <c r="H105" s="57">
        <v>146950.79999999999</v>
      </c>
      <c r="I105" s="210">
        <f>F105-G105</f>
        <v>0</v>
      </c>
    </row>
    <row r="106" spans="1:9" ht="15">
      <c r="A106" s="30"/>
      <c r="B106" s="46" t="s">
        <v>22</v>
      </c>
      <c r="C106" s="38" t="s">
        <v>171</v>
      </c>
      <c r="D106" s="57">
        <v>0</v>
      </c>
      <c r="E106" s="57">
        <v>125655.09</v>
      </c>
      <c r="F106" s="57">
        <f>D106+E106</f>
        <v>125655.09</v>
      </c>
      <c r="G106" s="57">
        <v>125655.09</v>
      </c>
      <c r="H106" s="57">
        <v>125655.09</v>
      </c>
      <c r="I106" s="210">
        <f t="shared" ref="I106:I113" si="24">F106-G106</f>
        <v>0</v>
      </c>
    </row>
    <row r="107" spans="1:9" ht="15">
      <c r="A107" s="30"/>
      <c r="B107" s="46" t="s">
        <v>23</v>
      </c>
      <c r="C107" s="38" t="s">
        <v>172</v>
      </c>
      <c r="D107" s="57">
        <v>222000</v>
      </c>
      <c r="E107" s="57">
        <v>-885.09</v>
      </c>
      <c r="F107" s="57">
        <f t="shared" ref="F107:F113" si="25">D107+E107</f>
        <v>221114.91</v>
      </c>
      <c r="G107" s="57">
        <v>221114.91</v>
      </c>
      <c r="H107" s="57">
        <v>221114.91</v>
      </c>
      <c r="I107" s="210">
        <f t="shared" si="24"/>
        <v>0</v>
      </c>
    </row>
    <row r="108" spans="1:9" ht="15">
      <c r="A108" s="30"/>
      <c r="B108" s="46" t="s">
        <v>24</v>
      </c>
      <c r="C108" s="38" t="s">
        <v>173</v>
      </c>
      <c r="D108" s="57">
        <v>9600</v>
      </c>
      <c r="E108" s="57">
        <v>8380.07</v>
      </c>
      <c r="F108" s="57">
        <f t="shared" si="25"/>
        <v>17980.07</v>
      </c>
      <c r="G108" s="57">
        <v>17980.07</v>
      </c>
      <c r="H108" s="57">
        <v>17980.07</v>
      </c>
      <c r="I108" s="210">
        <f t="shared" si="24"/>
        <v>0</v>
      </c>
    </row>
    <row r="109" spans="1:9" ht="15">
      <c r="A109" s="30"/>
      <c r="B109" s="46" t="s">
        <v>25</v>
      </c>
      <c r="C109" s="38" t="s">
        <v>174</v>
      </c>
      <c r="D109" s="57">
        <v>390000</v>
      </c>
      <c r="E109" s="57">
        <v>3170.35</v>
      </c>
      <c r="F109" s="57">
        <f t="shared" si="25"/>
        <v>393170.35</v>
      </c>
      <c r="G109" s="57">
        <v>393170.35</v>
      </c>
      <c r="H109" s="57">
        <v>393170.35</v>
      </c>
      <c r="I109" s="210">
        <f t="shared" si="24"/>
        <v>0</v>
      </c>
    </row>
    <row r="110" spans="1:9" ht="15">
      <c r="A110" s="30"/>
      <c r="B110" s="46" t="s">
        <v>219</v>
      </c>
      <c r="C110" s="38" t="s">
        <v>175</v>
      </c>
      <c r="D110" s="57">
        <v>0</v>
      </c>
      <c r="E110" s="57">
        <v>26332.93</v>
      </c>
      <c r="F110" s="57">
        <f t="shared" si="25"/>
        <v>26332.93</v>
      </c>
      <c r="G110" s="57">
        <v>26332.93</v>
      </c>
      <c r="H110" s="57">
        <v>26332.93</v>
      </c>
      <c r="I110" s="210">
        <f t="shared" si="24"/>
        <v>0</v>
      </c>
    </row>
    <row r="111" spans="1:9" ht="15">
      <c r="A111" s="30"/>
      <c r="B111" s="46" t="s">
        <v>220</v>
      </c>
      <c r="C111" s="38" t="s">
        <v>176</v>
      </c>
      <c r="D111" s="57">
        <v>204739</v>
      </c>
      <c r="E111" s="57">
        <v>-154717.34</v>
      </c>
      <c r="F111" s="57">
        <f t="shared" si="25"/>
        <v>50021.66</v>
      </c>
      <c r="G111" s="57">
        <v>50021.66</v>
      </c>
      <c r="H111" s="57">
        <v>50021.66</v>
      </c>
      <c r="I111" s="210">
        <f t="shared" si="24"/>
        <v>0</v>
      </c>
    </row>
    <row r="112" spans="1:9" ht="15">
      <c r="A112" s="30"/>
      <c r="B112" s="46" t="s">
        <v>221</v>
      </c>
      <c r="C112" s="38" t="s">
        <v>177</v>
      </c>
      <c r="D112" s="57">
        <v>0</v>
      </c>
      <c r="E112" s="57">
        <v>4000</v>
      </c>
      <c r="F112" s="57">
        <f t="shared" si="25"/>
        <v>4000</v>
      </c>
      <c r="G112" s="57">
        <v>4000</v>
      </c>
      <c r="H112" s="57">
        <v>4000</v>
      </c>
      <c r="I112" s="210">
        <f t="shared" si="24"/>
        <v>0</v>
      </c>
    </row>
    <row r="113" spans="1:9" ht="15">
      <c r="A113" s="30"/>
      <c r="B113" s="46" t="s">
        <v>222</v>
      </c>
      <c r="C113" s="38" t="s">
        <v>178</v>
      </c>
      <c r="D113" s="57">
        <v>0</v>
      </c>
      <c r="E113" s="57">
        <v>0</v>
      </c>
      <c r="F113" s="57">
        <f t="shared" si="25"/>
        <v>0</v>
      </c>
      <c r="G113" s="57">
        <v>0</v>
      </c>
      <c r="H113" s="57">
        <v>0</v>
      </c>
      <c r="I113" s="210">
        <f t="shared" si="24"/>
        <v>0</v>
      </c>
    </row>
    <row r="114" spans="1:9" ht="30" customHeight="1">
      <c r="A114" s="34"/>
      <c r="B114" s="427" t="s">
        <v>523</v>
      </c>
      <c r="C114" s="428"/>
      <c r="D114" s="131">
        <f>SUM(D115:D123)</f>
        <v>0</v>
      </c>
      <c r="E114" s="131">
        <f t="shared" ref="E114:I114" si="26">SUM(E115:E123)</f>
        <v>0</v>
      </c>
      <c r="F114" s="131">
        <f t="shared" si="26"/>
        <v>0</v>
      </c>
      <c r="G114" s="131">
        <f t="shared" si="26"/>
        <v>0</v>
      </c>
      <c r="H114" s="131">
        <f t="shared" si="26"/>
        <v>0</v>
      </c>
      <c r="I114" s="131">
        <f t="shared" si="26"/>
        <v>0</v>
      </c>
    </row>
    <row r="115" spans="1:9" ht="15">
      <c r="A115" s="30"/>
      <c r="B115" s="46" t="s">
        <v>26</v>
      </c>
      <c r="C115" s="38" t="s">
        <v>179</v>
      </c>
      <c r="D115" s="57"/>
      <c r="E115" s="57"/>
      <c r="F115" s="57"/>
      <c r="G115" s="57"/>
      <c r="H115" s="57"/>
      <c r="I115" s="57"/>
    </row>
    <row r="116" spans="1:9" ht="15">
      <c r="A116" s="30"/>
      <c r="B116" s="46" t="s">
        <v>27</v>
      </c>
      <c r="C116" s="38" t="s">
        <v>180</v>
      </c>
      <c r="D116" s="57"/>
      <c r="E116" s="57"/>
      <c r="F116" s="57"/>
      <c r="G116" s="57"/>
      <c r="H116" s="57"/>
      <c r="I116" s="57"/>
    </row>
    <row r="117" spans="1:9" ht="15">
      <c r="A117" s="30"/>
      <c r="B117" s="46" t="s">
        <v>28</v>
      </c>
      <c r="C117" s="38" t="s">
        <v>181</v>
      </c>
      <c r="D117" s="57"/>
      <c r="E117" s="57"/>
      <c r="F117" s="57"/>
      <c r="G117" s="57"/>
      <c r="H117" s="57"/>
      <c r="I117" s="57"/>
    </row>
    <row r="118" spans="1:9" ht="15">
      <c r="A118" s="30"/>
      <c r="B118" s="46" t="s">
        <v>29</v>
      </c>
      <c r="C118" s="38" t="s">
        <v>182</v>
      </c>
      <c r="D118" s="57"/>
      <c r="E118" s="57"/>
      <c r="F118" s="57"/>
      <c r="G118" s="57"/>
      <c r="H118" s="57"/>
      <c r="I118" s="57"/>
    </row>
    <row r="119" spans="1:9" ht="15">
      <c r="A119" s="30"/>
      <c r="B119" s="46" t="s">
        <v>30</v>
      </c>
      <c r="C119" s="38" t="s">
        <v>183</v>
      </c>
      <c r="D119" s="57"/>
      <c r="E119" s="57"/>
      <c r="F119" s="57"/>
      <c r="G119" s="57"/>
      <c r="H119" s="57"/>
      <c r="I119" s="57"/>
    </row>
    <row r="120" spans="1:9" ht="15">
      <c r="A120" s="30"/>
      <c r="B120" s="46" t="s">
        <v>223</v>
      </c>
      <c r="C120" s="38" t="s">
        <v>184</v>
      </c>
      <c r="D120" s="57"/>
      <c r="E120" s="57"/>
      <c r="F120" s="57"/>
      <c r="G120" s="57"/>
      <c r="H120" s="57"/>
      <c r="I120" s="57"/>
    </row>
    <row r="121" spans="1:9" ht="15">
      <c r="A121" s="30"/>
      <c r="B121" s="46" t="s">
        <v>224</v>
      </c>
      <c r="C121" s="38" t="s">
        <v>185</v>
      </c>
      <c r="D121" s="57"/>
      <c r="E121" s="57"/>
      <c r="F121" s="57"/>
      <c r="G121" s="57"/>
      <c r="H121" s="57"/>
      <c r="I121" s="57"/>
    </row>
    <row r="122" spans="1:9" ht="15">
      <c r="A122" s="30"/>
      <c r="B122" s="46" t="s">
        <v>225</v>
      </c>
      <c r="C122" s="38" t="s">
        <v>186</v>
      </c>
      <c r="D122" s="57"/>
      <c r="E122" s="57"/>
      <c r="F122" s="57"/>
      <c r="G122" s="57"/>
      <c r="H122" s="57"/>
      <c r="I122" s="57"/>
    </row>
    <row r="123" spans="1:9" ht="15">
      <c r="A123" s="30"/>
      <c r="B123" s="46" t="s">
        <v>226</v>
      </c>
      <c r="C123" s="38" t="s">
        <v>187</v>
      </c>
      <c r="D123" s="57"/>
      <c r="E123" s="57"/>
      <c r="F123" s="57"/>
      <c r="G123" s="57"/>
      <c r="H123" s="57"/>
      <c r="I123" s="57"/>
    </row>
    <row r="124" spans="1:9" ht="15">
      <c r="A124" s="34"/>
      <c r="B124" s="39" t="s">
        <v>524</v>
      </c>
      <c r="C124" s="40"/>
      <c r="D124" s="131">
        <f>SUM(D125:D133)</f>
        <v>0</v>
      </c>
      <c r="E124" s="131">
        <f t="shared" ref="E124:I124" si="27">SUM(E125:E133)</f>
        <v>0</v>
      </c>
      <c r="F124" s="131">
        <f t="shared" si="27"/>
        <v>0</v>
      </c>
      <c r="G124" s="131">
        <f t="shared" si="27"/>
        <v>0</v>
      </c>
      <c r="H124" s="131">
        <f t="shared" si="27"/>
        <v>0</v>
      </c>
      <c r="I124" s="131">
        <f t="shared" si="27"/>
        <v>0</v>
      </c>
    </row>
    <row r="125" spans="1:9" ht="15">
      <c r="A125" s="30"/>
      <c r="B125" s="46" t="s">
        <v>84</v>
      </c>
      <c r="C125" s="38" t="s">
        <v>188</v>
      </c>
      <c r="D125" s="57"/>
      <c r="E125" s="210"/>
      <c r="F125" s="210">
        <f>D125+E125</f>
        <v>0</v>
      </c>
      <c r="G125" s="210"/>
      <c r="H125" s="210"/>
      <c r="I125" s="210">
        <f>F125-G125</f>
        <v>0</v>
      </c>
    </row>
    <row r="126" spans="1:9" ht="15">
      <c r="A126" s="30"/>
      <c r="B126" s="46" t="s">
        <v>85</v>
      </c>
      <c r="C126" s="38" t="s">
        <v>189</v>
      </c>
      <c r="D126" s="57"/>
      <c r="E126" s="57"/>
      <c r="F126" s="210">
        <f t="shared" ref="F126:F133" si="28">D126+E126</f>
        <v>0</v>
      </c>
      <c r="G126" s="57"/>
      <c r="H126" s="57"/>
      <c r="I126" s="57"/>
    </row>
    <row r="127" spans="1:9" ht="15">
      <c r="A127" s="30"/>
      <c r="B127" s="46" t="s">
        <v>86</v>
      </c>
      <c r="C127" s="41" t="s">
        <v>190</v>
      </c>
      <c r="D127" s="57"/>
      <c r="E127" s="57"/>
      <c r="F127" s="210">
        <f t="shared" si="28"/>
        <v>0</v>
      </c>
      <c r="G127" s="57"/>
      <c r="H127" s="57"/>
      <c r="I127" s="57"/>
    </row>
    <row r="128" spans="1:9" ht="15">
      <c r="A128" s="30"/>
      <c r="B128" s="46" t="s">
        <v>227</v>
      </c>
      <c r="C128" s="38" t="s">
        <v>191</v>
      </c>
      <c r="D128" s="57"/>
      <c r="E128" s="57"/>
      <c r="F128" s="210">
        <f t="shared" si="28"/>
        <v>0</v>
      </c>
      <c r="G128" s="57"/>
      <c r="H128" s="57"/>
      <c r="I128" s="57"/>
    </row>
    <row r="129" spans="1:11" ht="15">
      <c r="A129" s="30"/>
      <c r="B129" s="46" t="s">
        <v>228</v>
      </c>
      <c r="C129" s="38" t="s">
        <v>192</v>
      </c>
      <c r="D129" s="57"/>
      <c r="E129" s="57"/>
      <c r="F129" s="210">
        <f t="shared" si="28"/>
        <v>0</v>
      </c>
      <c r="G129" s="57"/>
      <c r="H129" s="57"/>
      <c r="I129" s="57"/>
    </row>
    <row r="130" spans="1:11" ht="15">
      <c r="A130" s="30"/>
      <c r="B130" s="46" t="s">
        <v>229</v>
      </c>
      <c r="C130" s="38" t="s">
        <v>193</v>
      </c>
      <c r="D130" s="57"/>
      <c r="E130" s="57">
        <v>0</v>
      </c>
      <c r="F130" s="210">
        <f t="shared" si="28"/>
        <v>0</v>
      </c>
      <c r="G130" s="57">
        <v>0</v>
      </c>
      <c r="H130" s="57">
        <v>0</v>
      </c>
      <c r="I130" s="210">
        <f>F130-G130</f>
        <v>0</v>
      </c>
    </row>
    <row r="131" spans="1:11" ht="15">
      <c r="A131" s="30"/>
      <c r="B131" s="46" t="s">
        <v>230</v>
      </c>
      <c r="C131" s="38" t="s">
        <v>194</v>
      </c>
      <c r="D131" s="57"/>
      <c r="E131" s="57"/>
      <c r="F131" s="210">
        <f t="shared" si="28"/>
        <v>0</v>
      </c>
      <c r="G131" s="57"/>
      <c r="H131" s="57"/>
      <c r="I131" s="57"/>
    </row>
    <row r="132" spans="1:11" ht="15">
      <c r="A132" s="30"/>
      <c r="B132" s="46" t="s">
        <v>231</v>
      </c>
      <c r="C132" s="38" t="s">
        <v>195</v>
      </c>
      <c r="D132" s="57"/>
      <c r="E132" s="57"/>
      <c r="F132" s="210">
        <f t="shared" si="28"/>
        <v>0</v>
      </c>
      <c r="G132" s="57"/>
      <c r="H132" s="57"/>
      <c r="I132" s="57"/>
    </row>
    <row r="133" spans="1:11" ht="15">
      <c r="A133" s="30"/>
      <c r="B133" s="46" t="s">
        <v>232</v>
      </c>
      <c r="C133" s="38" t="s">
        <v>196</v>
      </c>
      <c r="D133" s="57"/>
      <c r="E133" s="57"/>
      <c r="F133" s="210">
        <f t="shared" si="28"/>
        <v>0</v>
      </c>
      <c r="G133" s="57"/>
      <c r="H133" s="57"/>
      <c r="I133" s="210">
        <f>F133-G133</f>
        <v>0</v>
      </c>
    </row>
    <row r="134" spans="1:11" ht="15">
      <c r="A134" s="34"/>
      <c r="B134" s="39" t="s">
        <v>525</v>
      </c>
      <c r="C134" s="40"/>
      <c r="D134" s="131">
        <f>SUM(D135:D137)</f>
        <v>0</v>
      </c>
      <c r="E134" s="131">
        <f t="shared" ref="E134:I134" si="29">SUM(E135:E137)</f>
        <v>0</v>
      </c>
      <c r="F134" s="131">
        <f t="shared" si="29"/>
        <v>0</v>
      </c>
      <c r="G134" s="131">
        <f t="shared" si="29"/>
        <v>0</v>
      </c>
      <c r="H134" s="131">
        <f t="shared" si="29"/>
        <v>0</v>
      </c>
      <c r="I134" s="131">
        <f t="shared" si="29"/>
        <v>0</v>
      </c>
    </row>
    <row r="135" spans="1:11" ht="15">
      <c r="A135" s="30"/>
      <c r="B135" s="46" t="s">
        <v>32</v>
      </c>
      <c r="C135" s="38" t="s">
        <v>197</v>
      </c>
      <c r="D135" s="57"/>
      <c r="E135" s="57"/>
      <c r="F135" s="57"/>
      <c r="G135" s="57"/>
      <c r="H135" s="57"/>
      <c r="I135" s="57"/>
    </row>
    <row r="136" spans="1:11" ht="15">
      <c r="A136" s="30"/>
      <c r="B136" s="46" t="s">
        <v>33</v>
      </c>
      <c r="C136" s="38" t="s">
        <v>198</v>
      </c>
      <c r="D136" s="57"/>
      <c r="E136" s="57"/>
      <c r="F136" s="57"/>
      <c r="G136" s="57"/>
      <c r="H136" s="57"/>
      <c r="I136" s="57"/>
      <c r="K136" s="275"/>
    </row>
    <row r="137" spans="1:11" ht="15">
      <c r="A137" s="30"/>
      <c r="B137" s="46" t="s">
        <v>90</v>
      </c>
      <c r="C137" s="38" t="s">
        <v>199</v>
      </c>
      <c r="D137" s="57"/>
      <c r="E137" s="57"/>
      <c r="F137" s="57"/>
      <c r="G137" s="57"/>
      <c r="H137" s="57"/>
      <c r="I137" s="57"/>
    </row>
    <row r="138" spans="1:11" ht="15">
      <c r="A138" s="34"/>
      <c r="B138" s="39" t="s">
        <v>530</v>
      </c>
      <c r="C138" s="40"/>
      <c r="D138" s="131">
        <f>SUM(D139:D145)</f>
        <v>0</v>
      </c>
      <c r="E138" s="131">
        <f t="shared" ref="E138:I138" si="30">SUM(E139:E145)</f>
        <v>0</v>
      </c>
      <c r="F138" s="131">
        <f t="shared" si="30"/>
        <v>0</v>
      </c>
      <c r="G138" s="131">
        <f t="shared" si="30"/>
        <v>0</v>
      </c>
      <c r="H138" s="131">
        <f t="shared" si="30"/>
        <v>0</v>
      </c>
      <c r="I138" s="131">
        <f t="shared" si="30"/>
        <v>0</v>
      </c>
    </row>
    <row r="139" spans="1:11" ht="15">
      <c r="A139" s="30"/>
      <c r="B139" s="46" t="s">
        <v>35</v>
      </c>
      <c r="C139" s="38" t="s">
        <v>200</v>
      </c>
      <c r="D139" s="57"/>
      <c r="E139" s="57"/>
      <c r="F139" s="57"/>
      <c r="G139" s="57"/>
      <c r="H139" s="57"/>
      <c r="I139" s="57"/>
    </row>
    <row r="140" spans="1:11" ht="15">
      <c r="A140" s="30"/>
      <c r="B140" s="46" t="s">
        <v>36</v>
      </c>
      <c r="C140" s="38" t="s">
        <v>201</v>
      </c>
      <c r="D140" s="57"/>
      <c r="E140" s="57"/>
      <c r="F140" s="57"/>
      <c r="G140" s="57"/>
      <c r="H140" s="57"/>
      <c r="I140" s="57"/>
    </row>
    <row r="141" spans="1:11" ht="15">
      <c r="A141" s="30"/>
      <c r="B141" s="46" t="s">
        <v>37</v>
      </c>
      <c r="C141" s="38" t="s">
        <v>202</v>
      </c>
      <c r="D141" s="57"/>
      <c r="E141" s="57"/>
      <c r="F141" s="57"/>
      <c r="G141" s="57"/>
      <c r="H141" s="57"/>
      <c r="I141" s="57"/>
    </row>
    <row r="142" spans="1:11" ht="15">
      <c r="A142" s="30"/>
      <c r="B142" s="46" t="s">
        <v>38</v>
      </c>
      <c r="C142" s="38" t="s">
        <v>203</v>
      </c>
      <c r="D142" s="57"/>
      <c r="E142" s="57"/>
      <c r="F142" s="57"/>
      <c r="G142" s="57"/>
      <c r="H142" s="57"/>
      <c r="I142" s="57"/>
    </row>
    <row r="143" spans="1:11" ht="15">
      <c r="A143" s="30"/>
      <c r="B143" s="46" t="s">
        <v>233</v>
      </c>
      <c r="C143" s="38" t="s">
        <v>204</v>
      </c>
      <c r="D143" s="57"/>
      <c r="E143" s="57"/>
      <c r="F143" s="57"/>
      <c r="G143" s="57"/>
      <c r="H143" s="57"/>
      <c r="I143" s="57"/>
    </row>
    <row r="144" spans="1:11" ht="15">
      <c r="A144" s="30"/>
      <c r="B144" s="46" t="s">
        <v>234</v>
      </c>
      <c r="C144" s="38" t="s">
        <v>205</v>
      </c>
      <c r="D144" s="57"/>
      <c r="E144" s="57"/>
      <c r="F144" s="57"/>
      <c r="G144" s="57"/>
      <c r="H144" s="57"/>
      <c r="I144" s="57"/>
    </row>
    <row r="145" spans="1:12" ht="15">
      <c r="A145" s="30"/>
      <c r="B145" s="46" t="s">
        <v>235</v>
      </c>
      <c r="C145" s="38" t="s">
        <v>206</v>
      </c>
      <c r="D145" s="57"/>
      <c r="E145" s="57"/>
      <c r="F145" s="57"/>
      <c r="G145" s="57"/>
      <c r="H145" s="57"/>
      <c r="I145" s="57"/>
    </row>
    <row r="146" spans="1:12" ht="15">
      <c r="A146" s="34"/>
      <c r="B146" s="39" t="s">
        <v>531</v>
      </c>
      <c r="C146" s="40"/>
      <c r="D146" s="131">
        <f>SUM(D147:D149)</f>
        <v>0</v>
      </c>
      <c r="E146" s="131">
        <f t="shared" ref="E146:I146" si="31">SUM(E147:E149)</f>
        <v>0</v>
      </c>
      <c r="F146" s="131">
        <f t="shared" si="31"/>
        <v>0</v>
      </c>
      <c r="G146" s="131">
        <f t="shared" si="31"/>
        <v>0</v>
      </c>
      <c r="H146" s="131">
        <f t="shared" si="31"/>
        <v>0</v>
      </c>
      <c r="I146" s="131">
        <f t="shared" si="31"/>
        <v>0</v>
      </c>
    </row>
    <row r="147" spans="1:12" ht="15">
      <c r="A147" s="30"/>
      <c r="B147" s="46" t="s">
        <v>103</v>
      </c>
      <c r="C147" s="38" t="s">
        <v>207</v>
      </c>
      <c r="D147" s="57"/>
      <c r="E147" s="57"/>
      <c r="F147" s="57"/>
      <c r="G147" s="57"/>
      <c r="H147" s="57"/>
      <c r="I147" s="57"/>
    </row>
    <row r="148" spans="1:12" ht="15">
      <c r="A148" s="30"/>
      <c r="B148" s="46" t="s">
        <v>104</v>
      </c>
      <c r="C148" s="38" t="s">
        <v>208</v>
      </c>
      <c r="D148" s="57"/>
      <c r="E148" s="57"/>
      <c r="F148" s="57"/>
      <c r="G148" s="57"/>
      <c r="H148" s="57"/>
      <c r="I148" s="57"/>
      <c r="L148" s="50"/>
    </row>
    <row r="149" spans="1:12" ht="15">
      <c r="A149" s="30"/>
      <c r="B149" s="46" t="s">
        <v>105</v>
      </c>
      <c r="C149" s="38" t="s">
        <v>209</v>
      </c>
      <c r="D149" s="57"/>
      <c r="E149" s="57"/>
      <c r="F149" s="57"/>
      <c r="G149" s="57"/>
      <c r="H149" s="57"/>
      <c r="I149" s="57"/>
    </row>
    <row r="150" spans="1:12" ht="15">
      <c r="A150" s="34"/>
      <c r="B150" s="39" t="s">
        <v>528</v>
      </c>
      <c r="C150" s="40"/>
      <c r="D150" s="131">
        <f>SUM(D151:D157)</f>
        <v>0</v>
      </c>
      <c r="E150" s="131">
        <f t="shared" ref="E150:I150" si="32">SUM(E151:E157)</f>
        <v>0</v>
      </c>
      <c r="F150" s="131">
        <f t="shared" si="32"/>
        <v>0</v>
      </c>
      <c r="G150" s="131">
        <f t="shared" si="32"/>
        <v>0</v>
      </c>
      <c r="H150" s="131">
        <f t="shared" si="32"/>
        <v>0</v>
      </c>
      <c r="I150" s="131">
        <f t="shared" si="32"/>
        <v>0</v>
      </c>
    </row>
    <row r="151" spans="1:12" ht="15">
      <c r="A151" s="30"/>
      <c r="B151" s="46" t="s">
        <v>236</v>
      </c>
      <c r="C151" s="38" t="s">
        <v>210</v>
      </c>
      <c r="D151" s="57"/>
      <c r="E151" s="57"/>
      <c r="F151" s="57"/>
      <c r="G151" s="57"/>
      <c r="H151" s="57"/>
      <c r="I151" s="57"/>
    </row>
    <row r="152" spans="1:12" ht="15">
      <c r="A152" s="30"/>
      <c r="B152" s="46" t="s">
        <v>237</v>
      </c>
      <c r="C152" s="38" t="s">
        <v>211</v>
      </c>
      <c r="D152" s="57"/>
      <c r="E152" s="57"/>
      <c r="F152" s="57"/>
      <c r="G152" s="57"/>
      <c r="H152" s="57"/>
      <c r="I152" s="57"/>
    </row>
    <row r="153" spans="1:12" ht="15">
      <c r="A153" s="30"/>
      <c r="B153" s="46" t="s">
        <v>238</v>
      </c>
      <c r="C153" s="38" t="s">
        <v>212</v>
      </c>
      <c r="D153" s="57"/>
      <c r="E153" s="57"/>
      <c r="F153" s="57"/>
      <c r="G153" s="57"/>
      <c r="H153" s="57"/>
      <c r="I153" s="57"/>
    </row>
    <row r="154" spans="1:12" ht="15">
      <c r="A154" s="30"/>
      <c r="B154" s="46" t="s">
        <v>239</v>
      </c>
      <c r="C154" s="38" t="s">
        <v>213</v>
      </c>
      <c r="D154" s="57"/>
      <c r="E154" s="57"/>
      <c r="F154" s="57"/>
      <c r="G154" s="57"/>
      <c r="H154" s="57"/>
      <c r="I154" s="57"/>
    </row>
    <row r="155" spans="1:12" ht="15">
      <c r="A155" s="30"/>
      <c r="B155" s="46" t="s">
        <v>240</v>
      </c>
      <c r="C155" s="38" t="s">
        <v>214</v>
      </c>
      <c r="D155" s="57"/>
      <c r="E155" s="57"/>
      <c r="F155" s="57"/>
      <c r="G155" s="57"/>
      <c r="H155" s="57"/>
      <c r="I155" s="57"/>
    </row>
    <row r="156" spans="1:12" ht="15">
      <c r="A156" s="30"/>
      <c r="B156" s="46" t="s">
        <v>241</v>
      </c>
      <c r="C156" s="38" t="s">
        <v>215</v>
      </c>
      <c r="D156" s="57"/>
      <c r="E156" s="57"/>
      <c r="F156" s="57"/>
      <c r="G156" s="57"/>
      <c r="H156" s="57"/>
      <c r="I156" s="57"/>
    </row>
    <row r="157" spans="1:12" ht="15">
      <c r="A157" s="30"/>
      <c r="B157" s="47" t="s">
        <v>242</v>
      </c>
      <c r="C157" s="42" t="s">
        <v>216</v>
      </c>
      <c r="D157" s="57"/>
      <c r="E157" s="57"/>
      <c r="F157" s="58"/>
      <c r="G157" s="58"/>
      <c r="H157" s="57"/>
      <c r="I157" s="58"/>
    </row>
    <row r="158" spans="1:12" ht="15">
      <c r="A158" s="39"/>
      <c r="B158" s="43" t="s">
        <v>486</v>
      </c>
      <c r="C158" s="44"/>
      <c r="D158" s="45">
        <f>+D12+D85</f>
        <v>20734678</v>
      </c>
      <c r="E158" s="45">
        <f t="shared" ref="E158:I158" si="33">+E12+E85</f>
        <v>-1908400.95</v>
      </c>
      <c r="F158" s="45">
        <f t="shared" si="33"/>
        <v>18826277.050000001</v>
      </c>
      <c r="G158" s="45">
        <f t="shared" si="33"/>
        <v>18490449.02</v>
      </c>
      <c r="H158" s="45">
        <f>+H12+H85</f>
        <v>18404509.170000002</v>
      </c>
      <c r="I158" s="45">
        <f t="shared" si="33"/>
        <v>335828.02999999991</v>
      </c>
    </row>
    <row r="159" spans="1:12">
      <c r="G159" s="50"/>
    </row>
    <row r="160" spans="1:12" s="239" customFormat="1">
      <c r="D160" s="250">
        <v>19407224</v>
      </c>
      <c r="E160" s="250">
        <v>1759873.9100000001</v>
      </c>
      <c r="F160" s="250">
        <v>21167097.91</v>
      </c>
      <c r="G160" s="250">
        <v>9620400.7199999988</v>
      </c>
      <c r="H160" s="250">
        <v>9544959.4800000004</v>
      </c>
      <c r="I160" s="250">
        <v>11546697.189999999</v>
      </c>
    </row>
    <row r="161" spans="4:9" s="239" customFormat="1"/>
    <row r="162" spans="4:9" s="239" customFormat="1">
      <c r="D162" s="240">
        <f>D160-D158</f>
        <v>-1327454</v>
      </c>
      <c r="E162" s="240">
        <f t="shared" ref="E162:I162" si="34">E160-E158</f>
        <v>3668274.8600000003</v>
      </c>
      <c r="F162" s="240">
        <f t="shared" si="34"/>
        <v>2340820.8599999994</v>
      </c>
      <c r="G162" s="240">
        <f t="shared" si="34"/>
        <v>-8870048.3000000007</v>
      </c>
      <c r="H162" s="240">
        <f t="shared" si="34"/>
        <v>-8859549.6900000013</v>
      </c>
      <c r="I162" s="240">
        <f t="shared" si="34"/>
        <v>11210869.16</v>
      </c>
    </row>
    <row r="165" spans="4:9">
      <c r="E165" s="50"/>
    </row>
  </sheetData>
  <mergeCells count="11">
    <mergeCell ref="B2:I2"/>
    <mergeCell ref="B41:C41"/>
    <mergeCell ref="B65:C65"/>
    <mergeCell ref="B114:C114"/>
    <mergeCell ref="B4:I4"/>
    <mergeCell ref="B5:I5"/>
    <mergeCell ref="B6:I6"/>
    <mergeCell ref="B7:I7"/>
    <mergeCell ref="B9:C11"/>
    <mergeCell ref="D9:H9"/>
    <mergeCell ref="I9:I10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r:id="rId1"/>
  <rowBreaks count="2" manualBreakCount="2">
    <brk id="64" min="1" max="8" man="1"/>
    <brk id="123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V84"/>
  <sheetViews>
    <sheetView topLeftCell="B10" zoomScaleNormal="100" zoomScaleSheetLayoutView="130" workbookViewId="0">
      <selection activeCell="E47" sqref="E47"/>
    </sheetView>
  </sheetViews>
  <sheetFormatPr baseColWidth="10" defaultColWidth="12.5703125" defaultRowHeight="15"/>
  <cols>
    <col min="1" max="1" width="5" style="107" customWidth="1"/>
    <col min="2" max="2" width="52" style="107" customWidth="1"/>
    <col min="3" max="3" width="19.140625" style="107" customWidth="1"/>
    <col min="4" max="4" width="19" style="107" customWidth="1"/>
    <col min="5" max="5" width="18.85546875" style="107" customWidth="1"/>
    <col min="6" max="6" width="19.5703125" style="107" customWidth="1"/>
    <col min="7" max="7" width="19.85546875" style="107" customWidth="1"/>
    <col min="8" max="8" width="20.28515625" style="107" customWidth="1"/>
    <col min="9" max="9" width="1.5703125" style="107" customWidth="1"/>
    <col min="10" max="10" width="8.28515625" style="107" customWidth="1"/>
    <col min="11" max="11" width="12.5703125" style="198" customWidth="1"/>
    <col min="12" max="12" width="2.7109375" style="198" customWidth="1"/>
    <col min="13" max="13" width="12.5703125" style="198" customWidth="1"/>
    <col min="14" max="14" width="4.42578125" style="198" customWidth="1"/>
    <col min="15" max="15" width="12.5703125" style="198" customWidth="1"/>
    <col min="16" max="16" width="5.28515625" style="198" customWidth="1"/>
    <col min="17" max="17" width="12.5703125" style="198"/>
    <col min="18" max="18" width="3.5703125" style="198" customWidth="1"/>
    <col min="19" max="19" width="12.5703125" style="198"/>
    <col min="20" max="16384" width="12.5703125" style="107"/>
  </cols>
  <sheetData>
    <row r="2" spans="2:22">
      <c r="B2" s="426" t="s">
        <v>532</v>
      </c>
      <c r="C2" s="426"/>
      <c r="D2" s="426"/>
      <c r="E2" s="426"/>
      <c r="F2" s="426"/>
      <c r="G2" s="426"/>
      <c r="H2" s="426"/>
    </row>
    <row r="3" spans="2:22" ht="15.75" thickBot="1"/>
    <row r="4" spans="2:22" s="128" customFormat="1">
      <c r="B4" s="454" t="s">
        <v>499</v>
      </c>
      <c r="C4" s="455"/>
      <c r="D4" s="455"/>
      <c r="E4" s="455"/>
      <c r="F4" s="455"/>
      <c r="G4" s="455"/>
      <c r="H4" s="456"/>
      <c r="K4" s="251"/>
      <c r="L4" s="251"/>
      <c r="M4" s="251"/>
      <c r="N4" s="251"/>
      <c r="O4" s="251"/>
      <c r="P4" s="251"/>
      <c r="Q4" s="251"/>
      <c r="R4" s="251"/>
      <c r="S4" s="251"/>
    </row>
    <row r="5" spans="2:22" s="128" customFormat="1">
      <c r="B5" s="457" t="s">
        <v>447</v>
      </c>
      <c r="C5" s="433"/>
      <c r="D5" s="433"/>
      <c r="E5" s="433"/>
      <c r="F5" s="433"/>
      <c r="G5" s="433"/>
      <c r="H5" s="458"/>
      <c r="K5" s="251"/>
      <c r="L5" s="251"/>
      <c r="M5" s="251"/>
      <c r="N5" s="251"/>
      <c r="O5" s="251"/>
      <c r="P5" s="251"/>
      <c r="Q5" s="251"/>
      <c r="R5" s="251"/>
      <c r="S5" s="251"/>
    </row>
    <row r="6" spans="2:22" s="128" customFormat="1">
      <c r="B6" s="459" t="s">
        <v>448</v>
      </c>
      <c r="C6" s="436"/>
      <c r="D6" s="436"/>
      <c r="E6" s="436"/>
      <c r="F6" s="436"/>
      <c r="G6" s="436"/>
      <c r="H6" s="460"/>
      <c r="K6" s="251"/>
      <c r="L6" s="251"/>
      <c r="M6" s="251"/>
      <c r="N6" s="251"/>
      <c r="O6" s="251"/>
      <c r="P6" s="251"/>
      <c r="Q6" s="251"/>
      <c r="R6" s="251"/>
      <c r="S6" s="251"/>
    </row>
    <row r="7" spans="2:22" s="128" customFormat="1">
      <c r="B7" s="459" t="s">
        <v>548</v>
      </c>
      <c r="C7" s="436"/>
      <c r="D7" s="436"/>
      <c r="E7" s="436"/>
      <c r="F7" s="436"/>
      <c r="G7" s="436"/>
      <c r="H7" s="460"/>
      <c r="K7" s="251"/>
      <c r="L7" s="251"/>
      <c r="M7" s="251"/>
      <c r="N7" s="251"/>
      <c r="O7" s="251"/>
      <c r="P7" s="251"/>
      <c r="Q7" s="251"/>
      <c r="R7" s="251"/>
      <c r="S7" s="251"/>
    </row>
    <row r="8" spans="2:22" s="128" customFormat="1" ht="15.75" thickBot="1">
      <c r="B8" s="461" t="s">
        <v>4</v>
      </c>
      <c r="C8" s="462"/>
      <c r="D8" s="462"/>
      <c r="E8" s="462"/>
      <c r="F8" s="462"/>
      <c r="G8" s="462"/>
      <c r="H8" s="463"/>
      <c r="K8" s="251"/>
      <c r="L8" s="251"/>
      <c r="M8" s="251"/>
      <c r="N8" s="251"/>
      <c r="O8" s="251"/>
      <c r="P8" s="251"/>
      <c r="Q8" s="251"/>
      <c r="R8" s="251"/>
      <c r="S8" s="251"/>
    </row>
    <row r="9" spans="2:22" s="128" customFormat="1" ht="7.5" customHeight="1" thickBot="1">
      <c r="B9" s="126"/>
      <c r="C9" s="126"/>
      <c r="D9" s="126"/>
      <c r="E9" s="126"/>
      <c r="F9" s="126"/>
      <c r="G9" s="126"/>
      <c r="H9" s="126"/>
      <c r="K9" s="251"/>
      <c r="L9" s="251"/>
      <c r="M9" s="251"/>
      <c r="N9" s="251"/>
      <c r="O9" s="251"/>
      <c r="P9" s="251"/>
      <c r="Q9" s="251"/>
      <c r="R9" s="251"/>
      <c r="S9" s="251"/>
    </row>
    <row r="10" spans="2:22" s="128" customFormat="1" ht="15.75" thickBot="1">
      <c r="B10" s="451" t="s">
        <v>127</v>
      </c>
      <c r="C10" s="453" t="s">
        <v>437</v>
      </c>
      <c r="D10" s="453"/>
      <c r="E10" s="453"/>
      <c r="F10" s="453"/>
      <c r="G10" s="453"/>
      <c r="H10" s="451" t="s">
        <v>518</v>
      </c>
      <c r="K10" s="251"/>
      <c r="L10" s="251"/>
      <c r="M10" s="251"/>
      <c r="N10" s="251"/>
      <c r="O10" s="251"/>
      <c r="P10" s="251"/>
      <c r="Q10" s="251"/>
      <c r="R10" s="251"/>
      <c r="S10" s="251"/>
    </row>
    <row r="11" spans="2:22" s="128" customFormat="1" ht="30.75" thickBot="1">
      <c r="B11" s="452"/>
      <c r="C11" s="339" t="s">
        <v>517</v>
      </c>
      <c r="D11" s="340" t="s">
        <v>150</v>
      </c>
      <c r="E11" s="339" t="s">
        <v>151</v>
      </c>
      <c r="F11" s="339" t="s">
        <v>152</v>
      </c>
      <c r="G11" s="339" t="s">
        <v>153</v>
      </c>
      <c r="H11" s="452"/>
      <c r="K11" s="251"/>
      <c r="L11" s="251"/>
      <c r="M11" s="251"/>
      <c r="N11" s="251"/>
      <c r="O11" s="251"/>
      <c r="P11" s="251"/>
      <c r="Q11" s="251"/>
      <c r="R11" s="251"/>
      <c r="S11" s="251"/>
    </row>
    <row r="12" spans="2:22" s="94" customFormat="1">
      <c r="B12" s="93" t="s">
        <v>438</v>
      </c>
      <c r="C12" s="244">
        <f>SUM(C14:C19)</f>
        <v>11017339</v>
      </c>
      <c r="D12" s="244">
        <f t="shared" ref="D12:E12" si="0">SUM(D14:D19)</f>
        <v>-2212884.1499999994</v>
      </c>
      <c r="E12" s="244">
        <f t="shared" si="0"/>
        <v>8804454.8499999996</v>
      </c>
      <c r="F12" s="244">
        <f>SUM(F14:F19)</f>
        <v>8468638.4199999999</v>
      </c>
      <c r="G12" s="244">
        <f>SUM(G14:G19)</f>
        <v>8418521.8899999987</v>
      </c>
      <c r="H12" s="244">
        <f>SUM(H14:H19)</f>
        <v>335816.43000000017</v>
      </c>
      <c r="J12" s="242"/>
      <c r="K12" s="251"/>
      <c r="L12" s="251"/>
      <c r="M12" s="251" t="s">
        <v>506</v>
      </c>
      <c r="N12" s="251"/>
      <c r="O12" s="251"/>
      <c r="P12" s="251"/>
      <c r="Q12" s="251"/>
      <c r="R12" s="251"/>
      <c r="S12" s="251"/>
      <c r="T12" s="243"/>
      <c r="U12" s="243"/>
      <c r="V12" s="243"/>
    </row>
    <row r="13" spans="2:22" s="94" customFormat="1" ht="18.75" customHeight="1">
      <c r="B13" s="315" t="s">
        <v>533</v>
      </c>
      <c r="C13" s="244"/>
      <c r="D13" s="244"/>
      <c r="E13" s="244"/>
      <c r="F13" s="244"/>
      <c r="G13" s="244"/>
      <c r="H13" s="244"/>
      <c r="J13" s="242"/>
      <c r="K13" s="251"/>
      <c r="L13" s="251"/>
      <c r="M13" s="251"/>
      <c r="N13" s="251"/>
      <c r="O13" s="251"/>
      <c r="P13" s="251"/>
      <c r="Q13" s="251"/>
      <c r="R13" s="251"/>
      <c r="S13" s="251"/>
      <c r="T13" s="243"/>
      <c r="U13" s="243"/>
      <c r="V13" s="243"/>
    </row>
    <row r="14" spans="2:22" s="94" customFormat="1">
      <c r="B14" s="197" t="s">
        <v>500</v>
      </c>
      <c r="C14" s="95">
        <v>74920</v>
      </c>
      <c r="D14" s="95">
        <v>366663.62</v>
      </c>
      <c r="E14" s="95">
        <f>C14+D14</f>
        <v>441583.62</v>
      </c>
      <c r="F14" s="277">
        <v>441583.62</v>
      </c>
      <c r="G14" s="95">
        <v>441583.62</v>
      </c>
      <c r="H14" s="95">
        <f>E14-F14</f>
        <v>0</v>
      </c>
      <c r="I14" s="96"/>
      <c r="J14" s="243"/>
      <c r="K14" s="251">
        <f>F14*100/$F$12</f>
        <v>5.2143402292053462</v>
      </c>
      <c r="L14" s="251"/>
      <c r="M14" s="252">
        <v>13832.99</v>
      </c>
      <c r="N14" s="251"/>
      <c r="O14" s="252">
        <f>F14-M14</f>
        <v>427750.63</v>
      </c>
      <c r="P14" s="251"/>
      <c r="Q14" s="251"/>
      <c r="R14" s="251"/>
      <c r="S14" s="251"/>
      <c r="T14" s="243"/>
      <c r="U14" s="243"/>
      <c r="V14" s="243"/>
    </row>
    <row r="15" spans="2:22" s="94" customFormat="1">
      <c r="B15" s="197" t="s">
        <v>501</v>
      </c>
      <c r="C15" s="95">
        <v>7371892</v>
      </c>
      <c r="D15" s="95">
        <v>-521206.99</v>
      </c>
      <c r="E15" s="95">
        <f t="shared" ref="E15:E19" si="1">C15+D15</f>
        <v>6850685.0099999998</v>
      </c>
      <c r="F15" s="95">
        <v>6717913.7999999998</v>
      </c>
      <c r="G15" s="95">
        <v>6667797.2699999996</v>
      </c>
      <c r="H15" s="95">
        <f t="shared" ref="H15:H19" si="2">E15-F15</f>
        <v>132771.20999999996</v>
      </c>
      <c r="I15" s="96"/>
      <c r="J15" s="243"/>
      <c r="K15" s="251">
        <f t="shared" ref="K15:K19" si="3">F15*100/$F$12</f>
        <v>79.326964581869589</v>
      </c>
      <c r="L15" s="251"/>
      <c r="M15" s="252">
        <v>17584.63</v>
      </c>
      <c r="N15" s="251"/>
      <c r="O15" s="252">
        <f t="shared" ref="O15:O19" si="4">F15-M15</f>
        <v>6700329.1699999999</v>
      </c>
      <c r="P15" s="251"/>
      <c r="Q15" s="251"/>
      <c r="R15" s="251"/>
      <c r="S15" s="251"/>
      <c r="T15" s="243"/>
      <c r="U15" s="243"/>
      <c r="V15" s="243"/>
    </row>
    <row r="16" spans="2:22" s="94" customFormat="1">
      <c r="B16" s="197" t="s">
        <v>502</v>
      </c>
      <c r="C16" s="95">
        <v>3304447</v>
      </c>
      <c r="D16" s="95">
        <v>-2299080.2999999998</v>
      </c>
      <c r="E16" s="95">
        <f t="shared" si="1"/>
        <v>1005366.7000000002</v>
      </c>
      <c r="F16" s="95">
        <v>802321.49</v>
      </c>
      <c r="G16" s="95">
        <v>802321.49</v>
      </c>
      <c r="H16" s="95">
        <f t="shared" si="2"/>
        <v>203045.2100000002</v>
      </c>
      <c r="I16" s="96"/>
      <c r="J16" s="243"/>
      <c r="K16" s="251">
        <f t="shared" si="3"/>
        <v>9.4740317180763522</v>
      </c>
      <c r="L16" s="251"/>
      <c r="M16" s="252">
        <v>144064.66</v>
      </c>
      <c r="N16" s="251"/>
      <c r="O16" s="252">
        <f t="shared" si="4"/>
        <v>658256.82999999996</v>
      </c>
      <c r="P16" s="251"/>
      <c r="Q16" s="251"/>
      <c r="R16" s="251"/>
      <c r="S16" s="251"/>
      <c r="T16" s="243"/>
      <c r="U16" s="243"/>
      <c r="V16" s="243"/>
    </row>
    <row r="17" spans="2:22" s="94" customFormat="1">
      <c r="B17" s="197" t="s">
        <v>503</v>
      </c>
      <c r="C17" s="95">
        <v>11080</v>
      </c>
      <c r="D17" s="95">
        <v>6449.66</v>
      </c>
      <c r="E17" s="95">
        <f t="shared" si="1"/>
        <v>17529.66</v>
      </c>
      <c r="F17" s="95">
        <v>17529.66</v>
      </c>
      <c r="G17" s="95">
        <v>17529.66</v>
      </c>
      <c r="H17" s="95">
        <f t="shared" si="2"/>
        <v>0</v>
      </c>
      <c r="I17" s="96"/>
      <c r="J17" s="243"/>
      <c r="K17" s="251">
        <f t="shared" si="3"/>
        <v>0.20699502246548862</v>
      </c>
      <c r="L17" s="251"/>
      <c r="M17" s="252">
        <v>4971.8599999999997</v>
      </c>
      <c r="N17" s="251"/>
      <c r="O17" s="252">
        <f t="shared" si="4"/>
        <v>12557.8</v>
      </c>
      <c r="P17" s="251"/>
      <c r="Q17" s="251"/>
      <c r="R17" s="251"/>
      <c r="S17" s="251"/>
      <c r="T17" s="243"/>
      <c r="U17" s="243"/>
      <c r="V17" s="243"/>
    </row>
    <row r="18" spans="2:22" s="97" customFormat="1">
      <c r="B18" s="197" t="s">
        <v>505</v>
      </c>
      <c r="C18" s="95">
        <v>189000</v>
      </c>
      <c r="D18" s="95">
        <v>142393.99</v>
      </c>
      <c r="E18" s="95">
        <f>C18+D18</f>
        <v>331393.99</v>
      </c>
      <c r="F18" s="95">
        <v>331393.98</v>
      </c>
      <c r="G18" s="95">
        <v>331393.98</v>
      </c>
      <c r="H18" s="95">
        <f t="shared" si="2"/>
        <v>1.0000000009313226E-2</v>
      </c>
      <c r="K18" s="251">
        <f t="shared" si="3"/>
        <v>3.9131908054707099</v>
      </c>
      <c r="L18" s="253"/>
      <c r="M18" s="252">
        <v>11448.32</v>
      </c>
      <c r="N18" s="253"/>
      <c r="O18" s="252">
        <f t="shared" si="4"/>
        <v>319945.65999999997</v>
      </c>
      <c r="P18" s="253"/>
      <c r="Q18" s="253"/>
      <c r="R18" s="253"/>
      <c r="S18" s="253"/>
    </row>
    <row r="19" spans="2:22" s="97" customFormat="1">
      <c r="B19" s="197" t="s">
        <v>504</v>
      </c>
      <c r="C19" s="95">
        <v>66000</v>
      </c>
      <c r="D19" s="95">
        <v>91895.87</v>
      </c>
      <c r="E19" s="95">
        <f t="shared" si="1"/>
        <v>157895.87</v>
      </c>
      <c r="F19" s="95">
        <v>157895.87</v>
      </c>
      <c r="G19" s="95">
        <v>157895.87</v>
      </c>
      <c r="H19" s="95">
        <f t="shared" si="2"/>
        <v>0</v>
      </c>
      <c r="K19" s="251">
        <f t="shared" si="3"/>
        <v>1.8644776429125192</v>
      </c>
      <c r="L19" s="253"/>
      <c r="M19" s="252">
        <v>9681.73</v>
      </c>
      <c r="N19" s="253"/>
      <c r="O19" s="252">
        <f t="shared" si="4"/>
        <v>148214.13999999998</v>
      </c>
      <c r="P19" s="253"/>
      <c r="Q19" s="253"/>
      <c r="R19" s="253"/>
      <c r="S19" s="253"/>
    </row>
    <row r="20" spans="2:22" s="97" customFormat="1">
      <c r="B20" s="135"/>
      <c r="C20" s="95"/>
      <c r="D20" s="95"/>
      <c r="E20" s="95"/>
      <c r="F20" s="95"/>
      <c r="G20" s="95"/>
      <c r="H20" s="95"/>
      <c r="K20" s="253">
        <f>SUM(K14:K19)</f>
        <v>100</v>
      </c>
      <c r="L20" s="253"/>
      <c r="M20" s="254"/>
      <c r="N20" s="253"/>
      <c r="O20" s="253"/>
      <c r="P20" s="253"/>
      <c r="Q20" s="253"/>
      <c r="R20" s="253"/>
      <c r="S20" s="253"/>
    </row>
    <row r="21" spans="2:22" s="97" customFormat="1" ht="15" hidden="1" customHeight="1">
      <c r="B21" s="135"/>
      <c r="C21" s="95"/>
      <c r="D21" s="245">
        <v>-3708542.51</v>
      </c>
      <c r="E21" s="245"/>
      <c r="F21" s="245">
        <v>6146534.29</v>
      </c>
      <c r="G21" s="245">
        <v>6146225.79</v>
      </c>
      <c r="H21" s="95"/>
      <c r="K21" s="253"/>
      <c r="L21" s="253"/>
      <c r="M21" s="253"/>
      <c r="N21" s="253"/>
      <c r="O21" s="253"/>
      <c r="P21" s="253"/>
      <c r="Q21" s="253"/>
      <c r="R21" s="253"/>
      <c r="S21" s="253"/>
    </row>
    <row r="22" spans="2:22" s="97" customFormat="1">
      <c r="B22" s="98"/>
      <c r="C22" s="244"/>
      <c r="D22" s="244"/>
      <c r="E22" s="244"/>
      <c r="F22" s="244"/>
      <c r="G22" s="244"/>
      <c r="H22" s="244"/>
      <c r="K22" s="253"/>
      <c r="L22" s="253"/>
      <c r="M22" s="253"/>
      <c r="N22" s="253"/>
      <c r="O22" s="253"/>
      <c r="P22" s="253"/>
      <c r="Q22" s="253"/>
      <c r="R22" s="253"/>
      <c r="S22" s="253"/>
    </row>
    <row r="23" spans="2:22" s="102" customFormat="1">
      <c r="B23" s="99" t="s">
        <v>534</v>
      </c>
      <c r="C23" s="100">
        <f>SUM(C25:C30)</f>
        <v>9717339</v>
      </c>
      <c r="D23" s="100">
        <f>SUM(D25:D30)</f>
        <v>304483.20000000001</v>
      </c>
      <c r="E23" s="100">
        <f>SUM(E25:E30)</f>
        <v>10021822.199999999</v>
      </c>
      <c r="F23" s="100">
        <f>SUM(F25:F30)</f>
        <v>10021810.6</v>
      </c>
      <c r="G23" s="100">
        <f>SUM(G25:G30)</f>
        <v>9985987.2800000012</v>
      </c>
      <c r="H23" s="100">
        <f t="shared" ref="H23:H31" si="5">E23-F23</f>
        <v>11.599999999627471</v>
      </c>
      <c r="I23" s="101"/>
      <c r="K23" s="255"/>
      <c r="L23" s="255"/>
      <c r="M23" s="255" t="s">
        <v>507</v>
      </c>
      <c r="N23" s="255"/>
      <c r="O23" s="255"/>
      <c r="P23" s="255"/>
      <c r="Q23" s="255" t="s">
        <v>508</v>
      </c>
      <c r="R23" s="255"/>
      <c r="S23" s="255"/>
    </row>
    <row r="24" spans="2:22" s="102" customFormat="1">
      <c r="B24" s="99" t="s">
        <v>535</v>
      </c>
      <c r="C24" s="100"/>
      <c r="D24" s="100"/>
      <c r="E24" s="100"/>
      <c r="F24" s="100"/>
      <c r="G24" s="100"/>
      <c r="H24" s="100"/>
      <c r="I24" s="101"/>
      <c r="K24" s="255"/>
      <c r="L24" s="255"/>
      <c r="M24" s="255"/>
      <c r="N24" s="255"/>
      <c r="O24" s="255"/>
      <c r="P24" s="255"/>
      <c r="Q24" s="255"/>
      <c r="R24" s="255"/>
      <c r="S24" s="255"/>
    </row>
    <row r="25" spans="2:22" s="104" customFormat="1">
      <c r="B25" s="197" t="s">
        <v>500</v>
      </c>
      <c r="C25" s="103"/>
      <c r="D25" s="103">
        <v>142840.12</v>
      </c>
      <c r="E25" s="103">
        <f>C25+D25</f>
        <v>142840.12</v>
      </c>
      <c r="F25" s="103">
        <v>142840.12</v>
      </c>
      <c r="G25" s="103">
        <v>107016.8</v>
      </c>
      <c r="H25" s="103">
        <f t="shared" si="5"/>
        <v>0</v>
      </c>
      <c r="I25" s="96"/>
      <c r="K25" s="256">
        <f>F25*100/$F$23</f>
        <v>1.425292551427783</v>
      </c>
      <c r="L25" s="256"/>
      <c r="M25" s="256">
        <v>16252.18</v>
      </c>
      <c r="N25" s="256"/>
      <c r="O25" s="257">
        <f t="shared" ref="O25:O31" si="6">O14-M25</f>
        <v>411498.45</v>
      </c>
      <c r="P25" s="256"/>
      <c r="Q25" s="256">
        <v>173.83</v>
      </c>
      <c r="R25" s="256"/>
      <c r="S25" s="257">
        <f>O25-Q25</f>
        <v>411324.62</v>
      </c>
    </row>
    <row r="26" spans="2:22" s="104" customFormat="1">
      <c r="B26" s="197" t="s">
        <v>501</v>
      </c>
      <c r="C26" s="103">
        <v>9717339</v>
      </c>
      <c r="D26" s="103">
        <v>-203183.66</v>
      </c>
      <c r="E26" s="103">
        <f t="shared" ref="E26:E30" si="7">C26+D26</f>
        <v>9514155.3399999999</v>
      </c>
      <c r="F26" s="103">
        <v>9514155.3399999999</v>
      </c>
      <c r="G26" s="103">
        <v>9514155.3399999999</v>
      </c>
      <c r="H26" s="103">
        <f t="shared" si="5"/>
        <v>0</v>
      </c>
      <c r="I26" s="96"/>
      <c r="K26" s="256">
        <f t="shared" ref="K26:K30" si="8">F26*100/$F$23</f>
        <v>94.934495569094082</v>
      </c>
      <c r="L26" s="256"/>
      <c r="M26" s="256">
        <v>16252.18</v>
      </c>
      <c r="N26" s="256"/>
      <c r="O26" s="257">
        <f t="shared" si="6"/>
        <v>6684076.9900000002</v>
      </c>
      <c r="P26" s="256"/>
      <c r="Q26" s="256">
        <v>173.83</v>
      </c>
      <c r="R26" s="256"/>
      <c r="S26" s="257">
        <f t="shared" ref="S26:S30" si="9">O26-Q26</f>
        <v>6683903.1600000001</v>
      </c>
    </row>
    <row r="27" spans="2:22" s="104" customFormat="1">
      <c r="B27" s="197" t="s">
        <v>502</v>
      </c>
      <c r="C27" s="103"/>
      <c r="D27" s="103">
        <v>211281.54</v>
      </c>
      <c r="E27" s="103">
        <f t="shared" si="7"/>
        <v>211281.54</v>
      </c>
      <c r="F27" s="103">
        <v>211269.94</v>
      </c>
      <c r="G27" s="103">
        <v>211269.94</v>
      </c>
      <c r="H27" s="103">
        <f t="shared" si="5"/>
        <v>11.600000000005821</v>
      </c>
      <c r="K27" s="256">
        <f t="shared" si="8"/>
        <v>2.108101504133395</v>
      </c>
      <c r="L27" s="256"/>
      <c r="M27" s="256">
        <v>16252.18</v>
      </c>
      <c r="N27" s="256"/>
      <c r="O27" s="257">
        <f t="shared" si="6"/>
        <v>642004.64999999991</v>
      </c>
      <c r="P27" s="256"/>
      <c r="Q27" s="256">
        <v>173.83</v>
      </c>
      <c r="R27" s="256"/>
      <c r="S27" s="257">
        <f t="shared" si="9"/>
        <v>641830.81999999995</v>
      </c>
    </row>
    <row r="28" spans="2:22" s="104" customFormat="1">
      <c r="B28" s="197" t="s">
        <v>503</v>
      </c>
      <c r="C28" s="103"/>
      <c r="D28" s="103">
        <v>2325.5</v>
      </c>
      <c r="E28" s="103">
        <f t="shared" si="7"/>
        <v>2325.5</v>
      </c>
      <c r="F28" s="103">
        <v>2325.5</v>
      </c>
      <c r="G28" s="103">
        <v>2325.5</v>
      </c>
      <c r="H28" s="103">
        <f t="shared" si="5"/>
        <v>0</v>
      </c>
      <c r="K28" s="256">
        <f t="shared" si="8"/>
        <v>2.3204389833509725E-2</v>
      </c>
      <c r="L28" s="256"/>
      <c r="M28" s="256">
        <v>16252.18</v>
      </c>
      <c r="N28" s="256"/>
      <c r="O28" s="257">
        <f t="shared" si="6"/>
        <v>-3694.380000000001</v>
      </c>
      <c r="P28" s="256"/>
      <c r="Q28" s="256">
        <v>173.83</v>
      </c>
      <c r="R28" s="256"/>
      <c r="S28" s="257">
        <f t="shared" si="9"/>
        <v>-3868.2100000000009</v>
      </c>
    </row>
    <row r="29" spans="2:22" s="104" customFormat="1">
      <c r="B29" s="197" t="s">
        <v>505</v>
      </c>
      <c r="C29" s="103"/>
      <c r="D29" s="103">
        <v>150168.63</v>
      </c>
      <c r="E29" s="103">
        <f t="shared" si="7"/>
        <v>150168.63</v>
      </c>
      <c r="F29" s="103">
        <v>150168.63</v>
      </c>
      <c r="G29" s="103">
        <v>150168.63</v>
      </c>
      <c r="H29" s="103">
        <f t="shared" si="5"/>
        <v>0</v>
      </c>
      <c r="K29" s="256">
        <f t="shared" si="8"/>
        <v>1.4984181600877591</v>
      </c>
      <c r="L29" s="256"/>
      <c r="M29" s="256">
        <v>16252.18</v>
      </c>
      <c r="N29" s="256"/>
      <c r="O29" s="257">
        <f t="shared" si="6"/>
        <v>303693.48</v>
      </c>
      <c r="P29" s="256"/>
      <c r="Q29" s="256">
        <v>173.84</v>
      </c>
      <c r="R29" s="256"/>
      <c r="S29" s="257">
        <f t="shared" si="9"/>
        <v>303519.63999999996</v>
      </c>
    </row>
    <row r="30" spans="2:22" s="104" customFormat="1">
      <c r="B30" s="197" t="s">
        <v>504</v>
      </c>
      <c r="C30" s="103"/>
      <c r="D30" s="103">
        <v>1051.07</v>
      </c>
      <c r="E30" s="103">
        <f t="shared" si="7"/>
        <v>1051.07</v>
      </c>
      <c r="F30" s="103">
        <v>1051.07</v>
      </c>
      <c r="G30" s="103">
        <v>1051.07</v>
      </c>
      <c r="H30" s="103">
        <f t="shared" si="5"/>
        <v>0</v>
      </c>
      <c r="K30" s="256">
        <f t="shared" si="8"/>
        <v>1.0487825423481862E-2</v>
      </c>
      <c r="L30" s="256"/>
      <c r="M30" s="256">
        <v>16252.18</v>
      </c>
      <c r="N30" s="256"/>
      <c r="O30" s="257">
        <f t="shared" si="6"/>
        <v>131961.96</v>
      </c>
      <c r="P30" s="256"/>
      <c r="Q30" s="256">
        <v>173.84</v>
      </c>
      <c r="R30" s="256"/>
      <c r="S30" s="257">
        <f t="shared" si="9"/>
        <v>131788.12</v>
      </c>
    </row>
    <row r="31" spans="2:22" s="104" customFormat="1" hidden="1">
      <c r="B31" s="135"/>
      <c r="C31" s="103"/>
      <c r="D31" s="246">
        <v>592507.97</v>
      </c>
      <c r="E31" s="246"/>
      <c r="F31" s="246">
        <v>9708823.3200000003</v>
      </c>
      <c r="G31" s="246">
        <v>9622713.1699999999</v>
      </c>
      <c r="H31" s="103">
        <f t="shared" si="5"/>
        <v>-9708823.3200000003</v>
      </c>
      <c r="K31" s="256">
        <f t="shared" ref="K31" si="10">F31*100/$F$23</f>
        <v>96.876938783895994</v>
      </c>
      <c r="L31" s="256"/>
      <c r="M31" s="256"/>
      <c r="N31" s="256"/>
      <c r="O31" s="257">
        <f t="shared" si="6"/>
        <v>0</v>
      </c>
      <c r="P31" s="256"/>
      <c r="Q31" s="256"/>
      <c r="R31" s="256"/>
      <c r="S31" s="256"/>
    </row>
    <row r="32" spans="2:22" s="104" customFormat="1" ht="15.75" thickBot="1">
      <c r="B32" s="135"/>
      <c r="C32" s="103"/>
      <c r="D32" s="103"/>
      <c r="E32" s="103"/>
      <c r="F32" s="103"/>
      <c r="G32" s="103"/>
      <c r="H32" s="103"/>
      <c r="K32" s="256"/>
      <c r="L32" s="256"/>
      <c r="M32" s="256">
        <f>SUM(M25:M31)</f>
        <v>97513.079999999987</v>
      </c>
      <c r="N32" s="256"/>
      <c r="O32" s="257"/>
      <c r="P32" s="256"/>
      <c r="Q32" s="256">
        <f>SUM(Q25:Q31)</f>
        <v>1043</v>
      </c>
      <c r="R32" s="256"/>
      <c r="S32" s="256"/>
    </row>
    <row r="33" spans="2:11" ht="15.75" thickBot="1">
      <c r="B33" s="105" t="s">
        <v>536</v>
      </c>
      <c r="C33" s="106">
        <f>C12+C23</f>
        <v>20734678</v>
      </c>
      <c r="D33" s="106">
        <f t="shared" ref="D33:F33" si="11">D12+D23</f>
        <v>-1908400.9499999995</v>
      </c>
      <c r="E33" s="106">
        <f t="shared" si="11"/>
        <v>18826277.049999997</v>
      </c>
      <c r="F33" s="106">
        <f t="shared" si="11"/>
        <v>18490449.02</v>
      </c>
      <c r="G33" s="106">
        <f>G12+G23</f>
        <v>18404509.170000002</v>
      </c>
      <c r="H33" s="106">
        <f>H12+H23</f>
        <v>335828.0299999998</v>
      </c>
      <c r="K33" s="198">
        <f>SUM(K25:K30)</f>
        <v>100.00000000000001</v>
      </c>
    </row>
    <row r="34" spans="2:11" hidden="1">
      <c r="C34" s="108">
        <v>9110631</v>
      </c>
      <c r="D34" s="108">
        <v>892597.0199999999</v>
      </c>
      <c r="E34" s="108">
        <v>10003228.02</v>
      </c>
      <c r="F34" s="108">
        <v>9708823.3200000003</v>
      </c>
      <c r="G34" s="108">
        <v>9428930.709999999</v>
      </c>
      <c r="H34" s="108">
        <v>294404.7</v>
      </c>
    </row>
    <row r="35" spans="2:11" hidden="1">
      <c r="C35" s="108"/>
      <c r="D35" s="108"/>
      <c r="E35" s="108"/>
      <c r="F35" s="108"/>
      <c r="G35" s="108"/>
      <c r="H35" s="108"/>
    </row>
    <row r="36" spans="2:11" hidden="1">
      <c r="C36" s="108">
        <v>19221262</v>
      </c>
      <c r="D36" s="108">
        <v>-3086034.44</v>
      </c>
      <c r="E36" s="108">
        <v>16135227.559999999</v>
      </c>
      <c r="F36" s="108">
        <v>15855357.609999999</v>
      </c>
      <c r="G36" s="108">
        <v>15575156.5</v>
      </c>
      <c r="H36" s="108">
        <v>279869.95</v>
      </c>
    </row>
    <row r="37" spans="2:11" hidden="1">
      <c r="C37" s="108"/>
      <c r="D37" s="108"/>
      <c r="E37" s="108"/>
      <c r="F37" s="108"/>
      <c r="G37" s="108"/>
      <c r="H37" s="108"/>
    </row>
    <row r="38" spans="2:11" hidden="1">
      <c r="C38" s="249">
        <f>C12+C23</f>
        <v>20734678</v>
      </c>
      <c r="D38" s="249">
        <f t="shared" ref="D38:H38" si="12">D12+D23</f>
        <v>-1908400.9499999995</v>
      </c>
      <c r="E38" s="249">
        <f t="shared" si="12"/>
        <v>18826277.049999997</v>
      </c>
      <c r="F38" s="249">
        <f t="shared" si="12"/>
        <v>18490449.02</v>
      </c>
      <c r="G38" s="249">
        <f t="shared" si="12"/>
        <v>18404509.170000002</v>
      </c>
      <c r="H38" s="249">
        <f t="shared" si="12"/>
        <v>335828.0299999998</v>
      </c>
    </row>
    <row r="39" spans="2:11" hidden="1">
      <c r="C39" s="198"/>
      <c r="D39" s="198"/>
      <c r="E39" s="198"/>
      <c r="F39" s="198"/>
    </row>
    <row r="40" spans="2:11" hidden="1">
      <c r="C40" s="249">
        <f>C36-C38</f>
        <v>-1513416</v>
      </c>
      <c r="D40" s="249">
        <f t="shared" ref="D40:H40" si="13">D36-D38</f>
        <v>-1177633.4900000005</v>
      </c>
      <c r="E40" s="249">
        <f t="shared" si="13"/>
        <v>-2691049.4899999984</v>
      </c>
      <c r="F40" s="249">
        <f t="shared" si="13"/>
        <v>-2635091.41</v>
      </c>
      <c r="G40" s="249">
        <f t="shared" si="13"/>
        <v>-2829352.6700000018</v>
      </c>
      <c r="H40" s="249">
        <f t="shared" si="13"/>
        <v>-55958.079999999783</v>
      </c>
    </row>
    <row r="41" spans="2:11" hidden="1">
      <c r="C41" s="199">
        <f>C40-C12</f>
        <v>-12530755</v>
      </c>
      <c r="D41" s="200">
        <f>C41/6</f>
        <v>-2088459.1666666667</v>
      </c>
      <c r="E41" s="198"/>
      <c r="F41" s="198"/>
    </row>
    <row r="42" spans="2:11" hidden="1">
      <c r="C42" s="198"/>
      <c r="D42" s="198"/>
      <c r="E42" s="198"/>
      <c r="F42" s="198"/>
    </row>
    <row r="43" spans="2:11" hidden="1">
      <c r="C43" s="198"/>
      <c r="D43" s="198"/>
      <c r="E43" s="198"/>
      <c r="F43" s="198"/>
    </row>
    <row r="44" spans="2:11">
      <c r="C44" s="198">
        <v>10123612</v>
      </c>
    </row>
    <row r="45" spans="2:11">
      <c r="C45" s="199">
        <v>19407224</v>
      </c>
      <c r="D45" s="199">
        <v>1759873.9100000001</v>
      </c>
      <c r="E45" s="199">
        <v>21167097.91</v>
      </c>
      <c r="F45" s="199">
        <v>9620400.7199999988</v>
      </c>
      <c r="G45" s="199">
        <v>9544959.4800000004</v>
      </c>
      <c r="H45" s="199">
        <v>11546697.189999999</v>
      </c>
      <c r="I45" s="108"/>
    </row>
    <row r="46" spans="2:11">
      <c r="C46" s="199"/>
      <c r="D46" s="199"/>
      <c r="E46" s="199">
        <f>G14+G25</f>
        <v>548600.42000000004</v>
      </c>
      <c r="F46" s="199"/>
      <c r="G46" s="199">
        <f>F33-G33</f>
        <v>85939.849999997765</v>
      </c>
      <c r="H46" s="199"/>
      <c r="I46" s="108"/>
    </row>
    <row r="47" spans="2:11">
      <c r="C47" s="199">
        <f>C45-C33</f>
        <v>-1327454</v>
      </c>
      <c r="D47" s="199">
        <f t="shared" ref="D47:H47" si="14">D45-D33</f>
        <v>3668274.8599999994</v>
      </c>
      <c r="E47" s="199">
        <f t="shared" si="14"/>
        <v>2340820.8600000031</v>
      </c>
      <c r="F47" s="199">
        <f t="shared" si="14"/>
        <v>-8870048.3000000007</v>
      </c>
      <c r="G47" s="199">
        <f t="shared" si="14"/>
        <v>-8859549.6900000013</v>
      </c>
      <c r="H47" s="199">
        <f t="shared" si="14"/>
        <v>11210869.16</v>
      </c>
      <c r="I47" s="108"/>
    </row>
    <row r="48" spans="2:11">
      <c r="E48" s="199">
        <f>G16+G27</f>
        <v>1013591.4299999999</v>
      </c>
      <c r="F48" s="198"/>
      <c r="G48" s="200">
        <v>201584.19</v>
      </c>
    </row>
    <row r="49" spans="3:8">
      <c r="E49" s="199">
        <f>G17+G28</f>
        <v>19855.16</v>
      </c>
      <c r="F49" s="198"/>
      <c r="G49" s="200">
        <v>97513.08</v>
      </c>
    </row>
    <row r="50" spans="3:8">
      <c r="E50" s="199">
        <f>G18+G29</f>
        <v>481562.61</v>
      </c>
      <c r="F50" s="198"/>
      <c r="G50" s="200">
        <v>1043</v>
      </c>
    </row>
    <row r="51" spans="3:8">
      <c r="E51" s="199">
        <f>G19+G30</f>
        <v>158946.94</v>
      </c>
      <c r="F51" s="198"/>
      <c r="G51" s="258">
        <f>SUM(G48:G50)</f>
        <v>300140.27</v>
      </c>
    </row>
    <row r="52" spans="3:8">
      <c r="E52" s="198"/>
      <c r="F52" s="198"/>
      <c r="G52" s="198"/>
    </row>
    <row r="61" spans="3:8">
      <c r="C61" s="108"/>
      <c r="D61" s="108"/>
      <c r="E61" s="108"/>
      <c r="F61" s="108"/>
      <c r="G61" s="108"/>
      <c r="H61" s="108"/>
    </row>
    <row r="62" spans="3:8">
      <c r="C62" s="108"/>
      <c r="D62" s="108"/>
      <c r="E62" s="108"/>
      <c r="F62" s="108"/>
      <c r="G62" s="108"/>
      <c r="H62" s="108"/>
    </row>
    <row r="63" spans="3:8">
      <c r="C63" s="108"/>
      <c r="D63" s="108"/>
      <c r="E63" s="108"/>
      <c r="F63" s="108"/>
      <c r="G63" s="108"/>
      <c r="H63" s="108"/>
    </row>
    <row r="64" spans="3:8">
      <c r="C64" s="108"/>
      <c r="D64" s="108"/>
      <c r="E64" s="108"/>
      <c r="F64" s="108"/>
      <c r="G64" s="108"/>
      <c r="H64" s="108"/>
    </row>
    <row r="65" spans="3:8">
      <c r="C65" s="108"/>
      <c r="D65" s="108"/>
      <c r="E65" s="108"/>
      <c r="F65" s="108"/>
      <c r="G65" s="108"/>
      <c r="H65" s="108"/>
    </row>
    <row r="66" spans="3:8">
      <c r="C66" s="108"/>
      <c r="D66" s="108"/>
      <c r="E66" s="108"/>
      <c r="F66" s="108"/>
      <c r="G66" s="108"/>
      <c r="H66" s="108"/>
    </row>
    <row r="67" spans="3:8">
      <c r="C67" s="108"/>
      <c r="D67" s="108"/>
      <c r="E67" s="108"/>
      <c r="F67" s="108"/>
      <c r="G67" s="108"/>
      <c r="H67" s="108"/>
    </row>
    <row r="68" spans="3:8">
      <c r="C68" s="108"/>
      <c r="D68" s="108"/>
      <c r="E68" s="108"/>
      <c r="F68" s="108"/>
      <c r="G68" s="108"/>
      <c r="H68" s="108"/>
    </row>
    <row r="69" spans="3:8">
      <c r="C69" s="108"/>
      <c r="D69" s="108"/>
      <c r="E69" s="108"/>
      <c r="F69" s="108"/>
      <c r="G69" s="108"/>
      <c r="H69" s="108"/>
    </row>
    <row r="70" spans="3:8">
      <c r="C70" s="108"/>
      <c r="D70" s="108"/>
      <c r="E70" s="108"/>
      <c r="F70" s="108"/>
      <c r="G70" s="108"/>
      <c r="H70" s="108"/>
    </row>
    <row r="71" spans="3:8">
      <c r="C71" s="108"/>
      <c r="D71" s="108"/>
      <c r="E71" s="108"/>
      <c r="F71" s="108"/>
      <c r="G71" s="108"/>
      <c r="H71" s="108"/>
    </row>
    <row r="72" spans="3:8">
      <c r="C72" s="108"/>
      <c r="D72" s="108"/>
      <c r="E72" s="108"/>
      <c r="F72" s="108"/>
      <c r="G72" s="108"/>
      <c r="H72" s="108"/>
    </row>
    <row r="73" spans="3:8">
      <c r="C73" s="108"/>
      <c r="D73" s="108"/>
      <c r="E73" s="108"/>
      <c r="F73" s="108"/>
      <c r="G73" s="108"/>
      <c r="H73" s="108"/>
    </row>
    <row r="74" spans="3:8">
      <c r="C74" s="108"/>
      <c r="D74" s="108"/>
      <c r="E74" s="108"/>
      <c r="F74" s="108"/>
      <c r="G74" s="108"/>
      <c r="H74" s="108"/>
    </row>
    <row r="75" spans="3:8">
      <c r="C75" s="108"/>
      <c r="D75" s="108"/>
      <c r="E75" s="108"/>
      <c r="F75" s="108"/>
      <c r="G75" s="108"/>
      <c r="H75" s="108"/>
    </row>
    <row r="76" spans="3:8">
      <c r="C76" s="108"/>
      <c r="D76" s="108"/>
      <c r="E76" s="108"/>
      <c r="F76" s="108"/>
      <c r="G76" s="108"/>
      <c r="H76" s="108"/>
    </row>
    <row r="77" spans="3:8">
      <c r="C77" s="108"/>
      <c r="D77" s="108"/>
      <c r="E77" s="108"/>
      <c r="F77" s="108"/>
      <c r="G77" s="108"/>
      <c r="H77" s="108"/>
    </row>
    <row r="78" spans="3:8">
      <c r="C78" s="108"/>
      <c r="D78" s="108"/>
      <c r="E78" s="108"/>
      <c r="F78" s="108"/>
      <c r="G78" s="108"/>
      <c r="H78" s="108"/>
    </row>
    <row r="79" spans="3:8">
      <c r="C79" s="108"/>
      <c r="D79" s="108"/>
      <c r="E79" s="108"/>
      <c r="F79" s="108"/>
      <c r="G79" s="108"/>
      <c r="H79" s="108"/>
    </row>
    <row r="80" spans="3:8">
      <c r="C80" s="108"/>
      <c r="D80" s="108"/>
      <c r="E80" s="108"/>
      <c r="F80" s="108"/>
      <c r="G80" s="108"/>
      <c r="H80" s="108"/>
    </row>
    <row r="81" spans="3:8">
      <c r="C81" s="108"/>
      <c r="D81" s="108"/>
      <c r="E81" s="108"/>
      <c r="F81" s="108"/>
      <c r="G81" s="108"/>
      <c r="H81" s="108"/>
    </row>
    <row r="82" spans="3:8">
      <c r="C82" s="108"/>
      <c r="D82" s="108"/>
      <c r="E82" s="108"/>
      <c r="F82" s="108"/>
      <c r="G82" s="108"/>
      <c r="H82" s="108"/>
    </row>
    <row r="83" spans="3:8">
      <c r="C83" s="108"/>
      <c r="D83" s="108"/>
      <c r="E83" s="108"/>
      <c r="F83" s="108"/>
      <c r="G83" s="108"/>
      <c r="H83" s="108"/>
    </row>
    <row r="84" spans="3:8">
      <c r="C84" s="108"/>
      <c r="D84" s="108"/>
      <c r="E84" s="108"/>
      <c r="F84" s="108"/>
      <c r="G84" s="108"/>
      <c r="H84" s="108"/>
    </row>
  </sheetData>
  <mergeCells count="9">
    <mergeCell ref="B2:H2"/>
    <mergeCell ref="B10:B11"/>
    <mergeCell ref="C10:G10"/>
    <mergeCell ref="H10:H11"/>
    <mergeCell ref="B4:H4"/>
    <mergeCell ref="B5:H5"/>
    <mergeCell ref="B6:H6"/>
    <mergeCell ref="B7:H7"/>
    <mergeCell ref="B8:H8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85"/>
  <sheetViews>
    <sheetView topLeftCell="A55" zoomScaleNormal="100" zoomScaleSheetLayoutView="100" workbookViewId="0">
      <selection activeCell="E78" sqref="E78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8" width="15.28515625" customWidth="1"/>
    <col min="9" max="9" width="16.7109375" customWidth="1"/>
  </cols>
  <sheetData>
    <row r="2" spans="2:9" ht="15">
      <c r="B2" s="426" t="s">
        <v>537</v>
      </c>
      <c r="C2" s="426"/>
      <c r="D2" s="426"/>
      <c r="E2" s="426"/>
      <c r="F2" s="426"/>
      <c r="G2" s="426"/>
      <c r="H2" s="426"/>
      <c r="I2" s="426"/>
    </row>
    <row r="3" spans="2:9" ht="13.5" thickBot="1"/>
    <row r="4" spans="2:9" s="129" customFormat="1" ht="15">
      <c r="B4" s="466" t="s">
        <v>499</v>
      </c>
      <c r="C4" s="467"/>
      <c r="D4" s="467"/>
      <c r="E4" s="467"/>
      <c r="F4" s="467"/>
      <c r="G4" s="467"/>
      <c r="H4" s="467"/>
      <c r="I4" s="468"/>
    </row>
    <row r="5" spans="2:9" s="129" customFormat="1" ht="15">
      <c r="B5" s="469" t="s">
        <v>347</v>
      </c>
      <c r="C5" s="470"/>
      <c r="D5" s="470"/>
      <c r="E5" s="470"/>
      <c r="F5" s="470"/>
      <c r="G5" s="470"/>
      <c r="H5" s="470"/>
      <c r="I5" s="471"/>
    </row>
    <row r="6" spans="2:9" s="129" customFormat="1" ht="15">
      <c r="B6" s="469" t="s">
        <v>449</v>
      </c>
      <c r="C6" s="470"/>
      <c r="D6" s="470"/>
      <c r="E6" s="470"/>
      <c r="F6" s="470"/>
      <c r="G6" s="470"/>
      <c r="H6" s="470"/>
      <c r="I6" s="471"/>
    </row>
    <row r="7" spans="2:9" s="129" customFormat="1" ht="15">
      <c r="B7" s="469" t="s">
        <v>548</v>
      </c>
      <c r="C7" s="470"/>
      <c r="D7" s="470"/>
      <c r="E7" s="470"/>
      <c r="F7" s="470"/>
      <c r="G7" s="470"/>
      <c r="H7" s="470"/>
      <c r="I7" s="471"/>
    </row>
    <row r="8" spans="2:9" s="129" customFormat="1" ht="15.75" thickBot="1">
      <c r="B8" s="472" t="s">
        <v>4</v>
      </c>
      <c r="C8" s="473"/>
      <c r="D8" s="473"/>
      <c r="E8" s="473"/>
      <c r="F8" s="473"/>
      <c r="G8" s="473"/>
      <c r="H8" s="473"/>
      <c r="I8" s="474"/>
    </row>
    <row r="9" spans="2:9" s="129" customFormat="1" ht="7.5" customHeight="1" thickBot="1">
      <c r="B9" s="316"/>
      <c r="C9" s="316"/>
      <c r="D9" s="317"/>
      <c r="E9" s="317"/>
      <c r="F9" s="317"/>
      <c r="G9" s="317"/>
      <c r="H9" s="317"/>
      <c r="I9" s="316"/>
    </row>
    <row r="10" spans="2:9" s="129" customFormat="1" ht="15.75" thickBot="1">
      <c r="B10" s="466" t="s">
        <v>311</v>
      </c>
      <c r="C10" s="475"/>
      <c r="D10" s="477" t="s">
        <v>437</v>
      </c>
      <c r="E10" s="478"/>
      <c r="F10" s="478"/>
      <c r="G10" s="478"/>
      <c r="H10" s="479"/>
      <c r="I10" s="480" t="s">
        <v>518</v>
      </c>
    </row>
    <row r="11" spans="2:9" s="129" customFormat="1" ht="30.75" thickBot="1">
      <c r="B11" s="472"/>
      <c r="C11" s="476"/>
      <c r="D11" s="318" t="s">
        <v>517</v>
      </c>
      <c r="E11" s="318" t="s">
        <v>450</v>
      </c>
      <c r="F11" s="318" t="s">
        <v>451</v>
      </c>
      <c r="G11" s="318" t="s">
        <v>152</v>
      </c>
      <c r="H11" s="318" t="s">
        <v>153</v>
      </c>
      <c r="I11" s="481"/>
    </row>
    <row r="12" spans="2:9" ht="7.9" customHeight="1">
      <c r="B12" s="464"/>
      <c r="C12" s="465"/>
      <c r="D12" s="109"/>
      <c r="E12" s="109"/>
      <c r="F12" s="109"/>
      <c r="G12" s="109"/>
      <c r="H12" s="109"/>
      <c r="I12" s="109"/>
    </row>
    <row r="13" spans="2:9" ht="14.45" customHeight="1">
      <c r="B13" s="110" t="s">
        <v>452</v>
      </c>
      <c r="C13" s="111"/>
      <c r="D13" s="209">
        <f>D14+D23+D31+D41</f>
        <v>11017339</v>
      </c>
      <c r="E13" s="209">
        <f t="shared" ref="E13:H13" si="0">E14+E23+E31+E41</f>
        <v>-2212884.15</v>
      </c>
      <c r="F13" s="209">
        <f t="shared" si="0"/>
        <v>8804454.8499999996</v>
      </c>
      <c r="G13" s="209">
        <f t="shared" si="0"/>
        <v>8468638.4199999999</v>
      </c>
      <c r="H13" s="209">
        <f t="shared" si="0"/>
        <v>8418521.8900000006</v>
      </c>
      <c r="I13" s="232">
        <f>F13-G13</f>
        <v>335816.4299999997</v>
      </c>
    </row>
    <row r="14" spans="2:9" ht="15">
      <c r="B14" s="110" t="s">
        <v>453</v>
      </c>
      <c r="C14" s="111"/>
      <c r="D14" s="207">
        <f>SUM(D15:D22)</f>
        <v>0</v>
      </c>
      <c r="E14" s="207">
        <f t="shared" ref="E14:H14" si="1">SUM(E15:E22)</f>
        <v>0</v>
      </c>
      <c r="F14" s="207">
        <f t="shared" si="1"/>
        <v>0</v>
      </c>
      <c r="G14" s="207">
        <f t="shared" si="1"/>
        <v>0</v>
      </c>
      <c r="H14" s="207">
        <f t="shared" si="1"/>
        <v>0</v>
      </c>
      <c r="I14" s="113"/>
    </row>
    <row r="15" spans="2:9" ht="15">
      <c r="B15" s="114"/>
      <c r="C15" s="115" t="s">
        <v>454</v>
      </c>
      <c r="D15" s="202"/>
      <c r="E15" s="203"/>
      <c r="F15" s="203"/>
      <c r="G15" s="203"/>
      <c r="H15" s="204"/>
      <c r="I15" s="117"/>
    </row>
    <row r="16" spans="2:9" ht="15">
      <c r="B16" s="114"/>
      <c r="C16" s="115" t="s">
        <v>455</v>
      </c>
      <c r="D16" s="202"/>
      <c r="E16" s="203"/>
      <c r="F16" s="203"/>
      <c r="G16" s="203"/>
      <c r="H16" s="204"/>
      <c r="I16" s="117"/>
    </row>
    <row r="17" spans="2:9" ht="15">
      <c r="B17" s="114"/>
      <c r="C17" s="115" t="s">
        <v>456</v>
      </c>
      <c r="D17" s="202"/>
      <c r="E17" s="203"/>
      <c r="F17" s="203"/>
      <c r="G17" s="203"/>
      <c r="H17" s="204"/>
      <c r="I17" s="116"/>
    </row>
    <row r="18" spans="2:9" ht="15">
      <c r="B18" s="114"/>
      <c r="C18" s="115" t="s">
        <v>457</v>
      </c>
      <c r="D18" s="202"/>
      <c r="E18" s="203"/>
      <c r="F18" s="203"/>
      <c r="G18" s="203"/>
      <c r="H18" s="203"/>
      <c r="I18" s="116"/>
    </row>
    <row r="19" spans="2:9" ht="15">
      <c r="B19" s="114"/>
      <c r="C19" s="115" t="s">
        <v>458</v>
      </c>
      <c r="D19" s="202"/>
      <c r="E19" s="203"/>
      <c r="F19" s="203"/>
      <c r="G19" s="203"/>
      <c r="H19" s="203"/>
      <c r="I19" s="116"/>
    </row>
    <row r="20" spans="2:9" ht="15">
      <c r="B20" s="114"/>
      <c r="C20" s="115" t="s">
        <v>459</v>
      </c>
      <c r="D20" s="202"/>
      <c r="E20" s="203"/>
      <c r="F20" s="203"/>
      <c r="G20" s="203"/>
      <c r="H20" s="203"/>
      <c r="I20" s="116"/>
    </row>
    <row r="21" spans="2:9" ht="15">
      <c r="B21" s="114"/>
      <c r="C21" s="115" t="s">
        <v>460</v>
      </c>
      <c r="D21" s="202"/>
      <c r="E21" s="203"/>
      <c r="F21" s="203"/>
      <c r="G21" s="203"/>
      <c r="H21" s="203"/>
      <c r="I21" s="116"/>
    </row>
    <row r="22" spans="2:9" ht="15">
      <c r="B22" s="114"/>
      <c r="C22" s="115" t="s">
        <v>461</v>
      </c>
      <c r="D22" s="202"/>
      <c r="E22" s="203"/>
      <c r="F22" s="203"/>
      <c r="G22" s="203"/>
      <c r="H22" s="203"/>
      <c r="I22" s="116"/>
    </row>
    <row r="23" spans="2:9" ht="15">
      <c r="B23" s="110" t="s">
        <v>462</v>
      </c>
      <c r="C23" s="111"/>
      <c r="D23" s="231">
        <f>SUM(D24:D30)</f>
        <v>11017339</v>
      </c>
      <c r="E23" s="231">
        <f t="shared" ref="E23:H23" si="2">SUM(E24:E30)</f>
        <v>-2212884.15</v>
      </c>
      <c r="F23" s="231">
        <f t="shared" si="2"/>
        <v>8804454.8499999996</v>
      </c>
      <c r="G23" s="231">
        <f t="shared" si="2"/>
        <v>8468638.4199999999</v>
      </c>
      <c r="H23" s="231">
        <f t="shared" si="2"/>
        <v>8418521.8900000006</v>
      </c>
      <c r="I23" s="231">
        <f>F23-G23</f>
        <v>335816.4299999997</v>
      </c>
    </row>
    <row r="24" spans="2:9" ht="15">
      <c r="B24" s="114"/>
      <c r="C24" s="115" t="s">
        <v>463</v>
      </c>
      <c r="D24" s="202"/>
      <c r="E24" s="203"/>
      <c r="F24" s="203"/>
      <c r="G24" s="203"/>
      <c r="H24" s="203"/>
      <c r="I24" s="116"/>
    </row>
    <row r="25" spans="2:9" ht="15">
      <c r="B25" s="114"/>
      <c r="C25" s="115" t="s">
        <v>464</v>
      </c>
      <c r="D25" s="202"/>
      <c r="E25" s="203"/>
      <c r="F25" s="203"/>
      <c r="G25" s="203"/>
      <c r="H25" s="203"/>
      <c r="I25" s="116"/>
    </row>
    <row r="26" spans="2:9" ht="15">
      <c r="B26" s="114"/>
      <c r="C26" s="115" t="s">
        <v>465</v>
      </c>
      <c r="D26" s="202"/>
      <c r="E26" s="203"/>
      <c r="F26" s="203"/>
      <c r="G26" s="203"/>
      <c r="H26" s="203"/>
      <c r="I26" s="116"/>
    </row>
    <row r="27" spans="2:9" ht="15">
      <c r="B27" s="114"/>
      <c r="C27" s="115" t="s">
        <v>466</v>
      </c>
      <c r="D27" s="202"/>
      <c r="E27" s="203"/>
      <c r="F27" s="203"/>
      <c r="G27" s="203"/>
      <c r="H27" s="203"/>
      <c r="I27" s="116"/>
    </row>
    <row r="28" spans="2:9" ht="15">
      <c r="B28" s="114"/>
      <c r="C28" s="115" t="s">
        <v>467</v>
      </c>
      <c r="D28" s="233">
        <f>'F6a. EAEPE OG'!D12</f>
        <v>11017339</v>
      </c>
      <c r="E28" s="233">
        <f>'F6a. EAEPE OG'!E12</f>
        <v>-2212884.15</v>
      </c>
      <c r="F28" s="230">
        <f>D28+E28</f>
        <v>8804454.8499999996</v>
      </c>
      <c r="G28" s="230">
        <f>'F6a. EAEPE OG'!G12</f>
        <v>8468638.4199999999</v>
      </c>
      <c r="H28" s="230">
        <f>'F6a. EAEPE OG'!H12</f>
        <v>8418521.8900000006</v>
      </c>
      <c r="I28" s="230">
        <f>F28-G28</f>
        <v>335816.4299999997</v>
      </c>
    </row>
    <row r="29" spans="2:9" ht="15">
      <c r="B29" s="114"/>
      <c r="C29" s="115" t="s">
        <v>468</v>
      </c>
      <c r="D29" s="202"/>
      <c r="E29" s="203"/>
      <c r="F29" s="203"/>
      <c r="G29" s="203"/>
      <c r="H29" s="203"/>
      <c r="I29" s="116"/>
    </row>
    <row r="30" spans="2:9" ht="15">
      <c r="B30" s="114"/>
      <c r="C30" s="115" t="s">
        <v>469</v>
      </c>
      <c r="D30" s="202"/>
      <c r="E30" s="203"/>
      <c r="F30" s="203"/>
      <c r="G30" s="203"/>
      <c r="H30" s="203"/>
      <c r="I30" s="116"/>
    </row>
    <row r="31" spans="2:9" ht="15">
      <c r="B31" s="118" t="s">
        <v>470</v>
      </c>
      <c r="C31" s="119"/>
      <c r="D31" s="207">
        <f>SUM(D32:D40)</f>
        <v>0</v>
      </c>
      <c r="E31" s="207">
        <f t="shared" ref="E31:H31" si="3">SUM(E32:E40)</f>
        <v>0</v>
      </c>
      <c r="F31" s="207">
        <f t="shared" si="3"/>
        <v>0</v>
      </c>
      <c r="G31" s="207">
        <f t="shared" si="3"/>
        <v>0</v>
      </c>
      <c r="H31" s="207">
        <f t="shared" si="3"/>
        <v>0</v>
      </c>
      <c r="I31" s="112"/>
    </row>
    <row r="32" spans="2:9" ht="15">
      <c r="B32" s="114"/>
      <c r="C32" s="115" t="s">
        <v>471</v>
      </c>
      <c r="D32" s="202"/>
      <c r="E32" s="203"/>
      <c r="F32" s="203"/>
      <c r="G32" s="203"/>
      <c r="H32" s="203"/>
      <c r="I32" s="116"/>
    </row>
    <row r="33" spans="2:9" ht="15">
      <c r="B33" s="114"/>
      <c r="C33" s="115" t="s">
        <v>472</v>
      </c>
      <c r="D33" s="202"/>
      <c r="E33" s="203"/>
      <c r="F33" s="203"/>
      <c r="G33" s="203"/>
      <c r="H33" s="203"/>
      <c r="I33" s="116"/>
    </row>
    <row r="34" spans="2:9" ht="15">
      <c r="B34" s="114"/>
      <c r="C34" s="115" t="s">
        <v>473</v>
      </c>
      <c r="D34" s="202"/>
      <c r="E34" s="203"/>
      <c r="F34" s="203"/>
      <c r="G34" s="203"/>
      <c r="H34" s="203"/>
      <c r="I34" s="116"/>
    </row>
    <row r="35" spans="2:9" ht="15">
      <c r="B35" s="114"/>
      <c r="C35" s="115" t="s">
        <v>474</v>
      </c>
      <c r="D35" s="202"/>
      <c r="E35" s="203"/>
      <c r="F35" s="203"/>
      <c r="G35" s="203"/>
      <c r="H35" s="203"/>
      <c r="I35" s="116"/>
    </row>
    <row r="36" spans="2:9" ht="15">
      <c r="B36" s="114"/>
      <c r="C36" s="115" t="s">
        <v>475</v>
      </c>
      <c r="D36" s="202"/>
      <c r="E36" s="203"/>
      <c r="F36" s="203"/>
      <c r="G36" s="203"/>
      <c r="H36" s="203"/>
      <c r="I36" s="116"/>
    </row>
    <row r="37" spans="2:9" ht="15">
      <c r="B37" s="114"/>
      <c r="C37" s="115" t="s">
        <v>476</v>
      </c>
      <c r="D37" s="202"/>
      <c r="E37" s="203"/>
      <c r="F37" s="203"/>
      <c r="G37" s="203"/>
      <c r="H37" s="203"/>
      <c r="I37" s="116"/>
    </row>
    <row r="38" spans="2:9" ht="15">
      <c r="B38" s="114"/>
      <c r="C38" s="115" t="s">
        <v>477</v>
      </c>
      <c r="D38" s="202"/>
      <c r="E38" s="203"/>
      <c r="F38" s="203"/>
      <c r="G38" s="203"/>
      <c r="H38" s="203"/>
      <c r="I38" s="116"/>
    </row>
    <row r="39" spans="2:9" ht="15">
      <c r="B39" s="114"/>
      <c r="C39" s="115" t="s">
        <v>478</v>
      </c>
      <c r="D39" s="202"/>
      <c r="E39" s="203"/>
      <c r="F39" s="203"/>
      <c r="G39" s="203"/>
      <c r="H39" s="203"/>
      <c r="I39" s="116"/>
    </row>
    <row r="40" spans="2:9" ht="15">
      <c r="B40" s="114"/>
      <c r="C40" s="115" t="s">
        <v>479</v>
      </c>
      <c r="D40" s="202"/>
      <c r="E40" s="203"/>
      <c r="F40" s="203"/>
      <c r="G40" s="203"/>
      <c r="H40" s="203"/>
      <c r="I40" s="116"/>
    </row>
    <row r="41" spans="2:9" ht="15">
      <c r="B41" s="118" t="s">
        <v>480</v>
      </c>
      <c r="C41" s="119"/>
      <c r="D41" s="207">
        <f>SUM(D42:D45)</f>
        <v>0</v>
      </c>
      <c r="E41" s="207">
        <f t="shared" ref="E41:H41" si="4">SUM(E42:E45)</f>
        <v>0</v>
      </c>
      <c r="F41" s="207">
        <f t="shared" si="4"/>
        <v>0</v>
      </c>
      <c r="G41" s="207">
        <f t="shared" si="4"/>
        <v>0</v>
      </c>
      <c r="H41" s="207">
        <f t="shared" si="4"/>
        <v>0</v>
      </c>
      <c r="I41" s="112"/>
    </row>
    <row r="42" spans="2:9" ht="15">
      <c r="B42" s="114"/>
      <c r="C42" s="120" t="s">
        <v>481</v>
      </c>
      <c r="D42" s="202"/>
      <c r="E42" s="203"/>
      <c r="F42" s="203"/>
      <c r="G42" s="203"/>
      <c r="H42" s="203"/>
      <c r="I42" s="116"/>
    </row>
    <row r="43" spans="2:9" ht="30">
      <c r="B43" s="114"/>
      <c r="C43" s="121" t="s">
        <v>482</v>
      </c>
      <c r="D43" s="202"/>
      <c r="E43" s="203"/>
      <c r="F43" s="203"/>
      <c r="G43" s="203"/>
      <c r="H43" s="203"/>
      <c r="I43" s="116"/>
    </row>
    <row r="44" spans="2:9" ht="15">
      <c r="B44" s="114"/>
      <c r="C44" s="120" t="s">
        <v>483</v>
      </c>
      <c r="D44" s="202"/>
      <c r="E44" s="203"/>
      <c r="F44" s="203"/>
      <c r="G44" s="203"/>
      <c r="H44" s="203"/>
      <c r="I44" s="116"/>
    </row>
    <row r="45" spans="2:9" ht="15">
      <c r="B45" s="114"/>
      <c r="C45" s="120" t="s">
        <v>484</v>
      </c>
      <c r="D45" s="202"/>
      <c r="E45" s="203"/>
      <c r="F45" s="203"/>
      <c r="G45" s="203"/>
      <c r="H45" s="203"/>
      <c r="I45" s="116"/>
    </row>
    <row r="46" spans="2:9" ht="15">
      <c r="B46" s="110" t="s">
        <v>485</v>
      </c>
      <c r="C46" s="111"/>
      <c r="D46" s="209">
        <f>D47+D56+D64+D74</f>
        <v>9717339</v>
      </c>
      <c r="E46" s="209">
        <f t="shared" ref="E46:H46" si="5">E47+E56+E64+E74</f>
        <v>304483.19999999995</v>
      </c>
      <c r="F46" s="209">
        <f t="shared" si="5"/>
        <v>10021822.200000001</v>
      </c>
      <c r="G46" s="209">
        <f t="shared" si="5"/>
        <v>10021810.6</v>
      </c>
      <c r="H46" s="209">
        <f t="shared" si="5"/>
        <v>9985987.2799999993</v>
      </c>
      <c r="I46" s="209">
        <f>F46-G46</f>
        <v>11.600000001490116</v>
      </c>
    </row>
    <row r="47" spans="2:9" ht="15">
      <c r="B47" s="122" t="s">
        <v>453</v>
      </c>
      <c r="C47" s="123"/>
      <c r="D47" s="201"/>
      <c r="E47" s="201"/>
      <c r="F47" s="201"/>
      <c r="G47" s="201"/>
      <c r="H47" s="201"/>
      <c r="I47" s="112"/>
    </row>
    <row r="48" spans="2:9" ht="15">
      <c r="B48" s="114"/>
      <c r="C48" s="120" t="s">
        <v>454</v>
      </c>
      <c r="D48" s="202"/>
      <c r="E48" s="203"/>
      <c r="F48" s="203"/>
      <c r="G48" s="203"/>
      <c r="H48" s="203"/>
      <c r="I48" s="116"/>
    </row>
    <row r="49" spans="2:9" ht="15">
      <c r="B49" s="114"/>
      <c r="C49" s="120" t="s">
        <v>455</v>
      </c>
      <c r="D49" s="202"/>
      <c r="E49" s="203"/>
      <c r="F49" s="203"/>
      <c r="G49" s="203"/>
      <c r="H49" s="203"/>
      <c r="I49" s="116"/>
    </row>
    <row r="50" spans="2:9" ht="15">
      <c r="B50" s="114"/>
      <c r="C50" s="120" t="s">
        <v>456</v>
      </c>
      <c r="D50" s="202"/>
      <c r="E50" s="203"/>
      <c r="F50" s="203"/>
      <c r="G50" s="203"/>
      <c r="H50" s="203"/>
      <c r="I50" s="116"/>
    </row>
    <row r="51" spans="2:9" ht="15">
      <c r="B51" s="114"/>
      <c r="C51" s="120" t="s">
        <v>457</v>
      </c>
      <c r="D51" s="202"/>
      <c r="E51" s="203"/>
      <c r="F51" s="203"/>
      <c r="G51" s="203"/>
      <c r="H51" s="203"/>
      <c r="I51" s="116"/>
    </row>
    <row r="52" spans="2:9" ht="15">
      <c r="B52" s="114"/>
      <c r="C52" s="120" t="s">
        <v>458</v>
      </c>
      <c r="D52" s="202"/>
      <c r="E52" s="203"/>
      <c r="F52" s="203"/>
      <c r="G52" s="203"/>
      <c r="H52" s="203"/>
      <c r="I52" s="116"/>
    </row>
    <row r="53" spans="2:9" ht="15">
      <c r="B53" s="114"/>
      <c r="C53" s="120" t="s">
        <v>459</v>
      </c>
      <c r="D53" s="202"/>
      <c r="E53" s="203"/>
      <c r="F53" s="203"/>
      <c r="G53" s="203"/>
      <c r="H53" s="203"/>
      <c r="I53" s="116"/>
    </row>
    <row r="54" spans="2:9" ht="15">
      <c r="B54" s="114"/>
      <c r="C54" s="120" t="s">
        <v>460</v>
      </c>
      <c r="D54" s="202"/>
      <c r="E54" s="203"/>
      <c r="F54" s="203"/>
      <c r="G54" s="203"/>
      <c r="H54" s="203"/>
      <c r="I54" s="116"/>
    </row>
    <row r="55" spans="2:9" ht="15">
      <c r="B55" s="114"/>
      <c r="C55" s="120" t="s">
        <v>461</v>
      </c>
      <c r="D55" s="202"/>
      <c r="E55" s="203"/>
      <c r="F55" s="203"/>
      <c r="G55" s="203"/>
      <c r="H55" s="203"/>
      <c r="I55" s="116"/>
    </row>
    <row r="56" spans="2:9" ht="15">
      <c r="B56" s="110" t="s">
        <v>462</v>
      </c>
      <c r="C56" s="111"/>
      <c r="D56" s="231">
        <f>SUM(D57:D63)</f>
        <v>9717339</v>
      </c>
      <c r="E56" s="234">
        <f t="shared" ref="E56:H56" si="6">SUM(E57:E63)</f>
        <v>304483.19999999995</v>
      </c>
      <c r="F56" s="234">
        <f t="shared" si="6"/>
        <v>10021822.200000001</v>
      </c>
      <c r="G56" s="234">
        <f t="shared" si="6"/>
        <v>10021810.6</v>
      </c>
      <c r="H56" s="234">
        <f t="shared" si="6"/>
        <v>9985987.2799999993</v>
      </c>
      <c r="I56" s="234">
        <f>F56-G56</f>
        <v>11.600000001490116</v>
      </c>
    </row>
    <row r="57" spans="2:9" ht="15">
      <c r="B57" s="114"/>
      <c r="C57" s="270" t="s">
        <v>463</v>
      </c>
      <c r="D57" s="202"/>
      <c r="E57" s="204"/>
      <c r="F57" s="204"/>
      <c r="G57" s="204"/>
      <c r="H57" s="204"/>
      <c r="I57" s="117"/>
    </row>
    <row r="58" spans="2:9" ht="15">
      <c r="B58" s="114"/>
      <c r="C58" s="270" t="s">
        <v>464</v>
      </c>
      <c r="D58" s="202"/>
      <c r="E58" s="204"/>
      <c r="F58" s="204"/>
      <c r="G58" s="204"/>
      <c r="H58" s="204"/>
      <c r="I58" s="117"/>
    </row>
    <row r="59" spans="2:9" ht="15">
      <c r="B59" s="114"/>
      <c r="C59" s="270" t="s">
        <v>465</v>
      </c>
      <c r="D59" s="202"/>
      <c r="E59" s="204"/>
      <c r="F59" s="204"/>
      <c r="G59" s="204"/>
      <c r="H59" s="204"/>
      <c r="I59" s="117"/>
    </row>
    <row r="60" spans="2:9" ht="15">
      <c r="B60" s="114"/>
      <c r="C60" s="270" t="s">
        <v>466</v>
      </c>
      <c r="D60" s="202"/>
      <c r="E60" s="204"/>
      <c r="F60" s="204"/>
      <c r="G60" s="204"/>
      <c r="H60" s="204"/>
      <c r="I60" s="117"/>
    </row>
    <row r="61" spans="2:9" ht="15">
      <c r="B61" s="114"/>
      <c r="C61" s="270" t="s">
        <v>467</v>
      </c>
      <c r="D61" s="233">
        <f>'F6a. EAEPE OG'!D85</f>
        <v>9717339</v>
      </c>
      <c r="E61" s="233">
        <f>'F6a. EAEPE OG'!E85</f>
        <v>304483.19999999995</v>
      </c>
      <c r="F61" s="235">
        <f>'F6a. EAEPE OG'!F85</f>
        <v>10021822.200000001</v>
      </c>
      <c r="G61" s="235">
        <f>'F6a. EAEPE OG'!G85</f>
        <v>10021810.6</v>
      </c>
      <c r="H61" s="235">
        <f>'F6a. EAEPE OG'!H85</f>
        <v>9985987.2799999993</v>
      </c>
      <c r="I61" s="235">
        <f>F61-G61</f>
        <v>11.600000001490116</v>
      </c>
    </row>
    <row r="62" spans="2:9" ht="15">
      <c r="B62" s="114"/>
      <c r="C62" s="270" t="s">
        <v>468</v>
      </c>
      <c r="D62" s="202"/>
      <c r="E62" s="204"/>
      <c r="F62" s="204"/>
      <c r="G62" s="204"/>
      <c r="H62" s="204"/>
      <c r="I62" s="117"/>
    </row>
    <row r="63" spans="2:9" ht="15">
      <c r="B63" s="114"/>
      <c r="C63" s="270" t="s">
        <v>469</v>
      </c>
      <c r="D63" s="272"/>
      <c r="E63" s="206"/>
      <c r="F63" s="206"/>
      <c r="G63" s="206"/>
      <c r="H63" s="206"/>
      <c r="I63" s="117"/>
    </row>
    <row r="64" spans="2:9" ht="15">
      <c r="B64" s="118" t="s">
        <v>470</v>
      </c>
      <c r="C64" s="269"/>
      <c r="D64" s="273">
        <f>SUM(D65:D73)</f>
        <v>0</v>
      </c>
      <c r="E64" s="207">
        <f t="shared" ref="E64:H64" si="7">SUM(E65:E73)</f>
        <v>0</v>
      </c>
      <c r="F64" s="207">
        <f t="shared" si="7"/>
        <v>0</v>
      </c>
      <c r="G64" s="207">
        <f t="shared" si="7"/>
        <v>0</v>
      </c>
      <c r="H64" s="207">
        <f t="shared" si="7"/>
        <v>0</v>
      </c>
      <c r="I64" s="113"/>
    </row>
    <row r="65" spans="2:9" ht="15">
      <c r="B65" s="114"/>
      <c r="C65" s="270" t="s">
        <v>471</v>
      </c>
      <c r="D65" s="272"/>
      <c r="E65" s="206"/>
      <c r="F65" s="206"/>
      <c r="G65" s="206"/>
      <c r="H65" s="206"/>
      <c r="I65" s="117"/>
    </row>
    <row r="66" spans="2:9" ht="15">
      <c r="B66" s="114"/>
      <c r="C66" s="270" t="s">
        <v>472</v>
      </c>
      <c r="D66" s="272"/>
      <c r="E66" s="206"/>
      <c r="F66" s="206"/>
      <c r="G66" s="206"/>
      <c r="H66" s="206"/>
      <c r="I66" s="117"/>
    </row>
    <row r="67" spans="2:9" ht="15">
      <c r="B67" s="114"/>
      <c r="C67" s="270" t="s">
        <v>473</v>
      </c>
      <c r="D67" s="272"/>
      <c r="E67" s="206"/>
      <c r="F67" s="206"/>
      <c r="G67" s="206"/>
      <c r="H67" s="206"/>
      <c r="I67" s="117"/>
    </row>
    <row r="68" spans="2:9" ht="15">
      <c r="B68" s="114"/>
      <c r="C68" s="270" t="s">
        <v>474</v>
      </c>
      <c r="D68" s="272"/>
      <c r="E68" s="206"/>
      <c r="F68" s="206"/>
      <c r="G68" s="206"/>
      <c r="H68" s="206"/>
      <c r="I68" s="117"/>
    </row>
    <row r="69" spans="2:9" ht="15">
      <c r="B69" s="114"/>
      <c r="C69" s="270" t="s">
        <v>475</v>
      </c>
      <c r="D69" s="272"/>
      <c r="E69" s="206"/>
      <c r="F69" s="206"/>
      <c r="G69" s="206"/>
      <c r="H69" s="206"/>
      <c r="I69" s="117"/>
    </row>
    <row r="70" spans="2:9" ht="15">
      <c r="B70" s="114"/>
      <c r="C70" s="270" t="s">
        <v>476</v>
      </c>
      <c r="D70" s="272"/>
      <c r="E70" s="206"/>
      <c r="F70" s="206"/>
      <c r="G70" s="206"/>
      <c r="H70" s="206"/>
      <c r="I70" s="117"/>
    </row>
    <row r="71" spans="2:9" ht="15">
      <c r="B71" s="114"/>
      <c r="C71" s="270" t="s">
        <v>477</v>
      </c>
      <c r="D71" s="272"/>
      <c r="E71" s="206"/>
      <c r="F71" s="206"/>
      <c r="G71" s="206"/>
      <c r="H71" s="206"/>
      <c r="I71" s="117"/>
    </row>
    <row r="72" spans="2:9" ht="15">
      <c r="B72" s="114"/>
      <c r="C72" s="270" t="s">
        <v>478</v>
      </c>
      <c r="D72" s="272"/>
      <c r="E72" s="206"/>
      <c r="F72" s="206"/>
      <c r="G72" s="206"/>
      <c r="H72" s="206"/>
      <c r="I72" s="117"/>
    </row>
    <row r="73" spans="2:9" ht="15">
      <c r="B73" s="114"/>
      <c r="C73" s="270" t="s">
        <v>479</v>
      </c>
      <c r="D73" s="272"/>
      <c r="E73" s="206"/>
      <c r="F73" s="206"/>
      <c r="G73" s="206"/>
      <c r="H73" s="206"/>
      <c r="I73" s="117"/>
    </row>
    <row r="74" spans="2:9" ht="15">
      <c r="B74" s="118" t="s">
        <v>480</v>
      </c>
      <c r="C74" s="269"/>
      <c r="D74" s="273">
        <f>SUM(D75:D78)</f>
        <v>0</v>
      </c>
      <c r="E74" s="207">
        <f t="shared" ref="E74:H74" si="8">SUM(E75:E78)</f>
        <v>0</v>
      </c>
      <c r="F74" s="207">
        <f t="shared" si="8"/>
        <v>0</v>
      </c>
      <c r="G74" s="207">
        <f t="shared" si="8"/>
        <v>0</v>
      </c>
      <c r="H74" s="207">
        <f t="shared" si="8"/>
        <v>0</v>
      </c>
      <c r="I74" s="113"/>
    </row>
    <row r="75" spans="2:9" ht="15">
      <c r="B75" s="114"/>
      <c r="C75" s="270" t="s">
        <v>481</v>
      </c>
      <c r="D75" s="272"/>
      <c r="E75" s="206"/>
      <c r="F75" s="206"/>
      <c r="G75" s="206"/>
      <c r="H75" s="206"/>
      <c r="I75" s="117"/>
    </row>
    <row r="76" spans="2:9" ht="30">
      <c r="B76" s="114"/>
      <c r="C76" s="271" t="s">
        <v>482</v>
      </c>
      <c r="D76" s="272"/>
      <c r="E76" s="274"/>
      <c r="F76" s="206"/>
      <c r="G76" s="206"/>
      <c r="H76" s="206"/>
      <c r="I76" s="117"/>
    </row>
    <row r="77" spans="2:9" ht="15">
      <c r="B77" s="114"/>
      <c r="C77" s="270" t="s">
        <v>483</v>
      </c>
      <c r="D77" s="202"/>
      <c r="E77" s="204"/>
      <c r="F77" s="204"/>
      <c r="G77" s="204"/>
      <c r="H77" s="204"/>
      <c r="I77" s="117"/>
    </row>
    <row r="78" spans="2:9" ht="15.75" thickBot="1">
      <c r="B78" s="114"/>
      <c r="C78" s="115" t="s">
        <v>484</v>
      </c>
      <c r="D78" s="205"/>
      <c r="E78" s="204"/>
      <c r="F78" s="204"/>
      <c r="G78" s="204"/>
      <c r="H78" s="204"/>
      <c r="I78" s="117"/>
    </row>
    <row r="79" spans="2:9" ht="15.75" thickBot="1">
      <c r="B79" s="124" t="s">
        <v>486</v>
      </c>
      <c r="C79" s="125"/>
      <c r="D79" s="208">
        <f>D13+D46</f>
        <v>20734678</v>
      </c>
      <c r="E79" s="208">
        <f t="shared" ref="E79:H79" si="9">E13+E46</f>
        <v>-1908400.95</v>
      </c>
      <c r="F79" s="208">
        <f t="shared" si="9"/>
        <v>18826277.050000001</v>
      </c>
      <c r="G79" s="208">
        <f t="shared" si="9"/>
        <v>18490449.02</v>
      </c>
      <c r="H79" s="208">
        <f t="shared" si="9"/>
        <v>18404509.170000002</v>
      </c>
      <c r="I79" s="236">
        <f>I13+I46</f>
        <v>335828.03000000119</v>
      </c>
    </row>
    <row r="80" spans="2:9">
      <c r="D80" s="51"/>
      <c r="E80" s="51"/>
      <c r="F80" s="51"/>
      <c r="G80" s="51"/>
      <c r="H80" s="51"/>
      <c r="I80" s="51"/>
    </row>
    <row r="81" spans="4:9" s="239" customFormat="1" ht="15">
      <c r="D81" s="199">
        <v>19407224</v>
      </c>
      <c r="E81" s="199">
        <v>1759873.9100000001</v>
      </c>
      <c r="F81" s="199">
        <v>21167097.91</v>
      </c>
      <c r="G81" s="199">
        <v>9620400.7199999988</v>
      </c>
      <c r="H81" s="199">
        <v>9544959.4800000004</v>
      </c>
      <c r="I81" s="199">
        <v>11546697.189999999</v>
      </c>
    </row>
    <row r="82" spans="4:9" s="239" customFormat="1">
      <c r="D82" s="248"/>
      <c r="E82" s="248">
        <v>-3116034.5399999996</v>
      </c>
      <c r="F82" s="248">
        <v>16105227.460000001</v>
      </c>
      <c r="G82" s="248">
        <v>15855357.609999998</v>
      </c>
      <c r="H82" s="248">
        <v>15768938.959999999</v>
      </c>
      <c r="I82" s="248">
        <v>249869.85000000027</v>
      </c>
    </row>
    <row r="83" spans="4:9" s="239" customFormat="1">
      <c r="D83" s="248">
        <f>D81-D79</f>
        <v>-1327454</v>
      </c>
      <c r="E83" s="248">
        <f t="shared" ref="E83:I83" si="10">E81-E79</f>
        <v>3668274.8600000003</v>
      </c>
      <c r="F83" s="248">
        <f t="shared" si="10"/>
        <v>2340820.8599999994</v>
      </c>
      <c r="G83" s="248">
        <f t="shared" si="10"/>
        <v>-8870048.3000000007</v>
      </c>
      <c r="H83" s="248">
        <f t="shared" si="10"/>
        <v>-8859549.6900000013</v>
      </c>
      <c r="I83" s="248">
        <f t="shared" si="10"/>
        <v>11210869.159999998</v>
      </c>
    </row>
    <row r="84" spans="4:9" s="239" customFormat="1">
      <c r="D84" s="248"/>
      <c r="E84" s="248">
        <f>E82-E79</f>
        <v>-1207633.5899999996</v>
      </c>
      <c r="F84" s="248">
        <f t="shared" ref="F84:I84" si="11">F82-F79</f>
        <v>-2721049.59</v>
      </c>
      <c r="G84" s="248">
        <f t="shared" si="11"/>
        <v>-2635091.410000002</v>
      </c>
      <c r="H84" s="248">
        <f t="shared" si="11"/>
        <v>-2635570.2100000028</v>
      </c>
      <c r="I84" s="248">
        <f t="shared" si="11"/>
        <v>-85958.180000000924</v>
      </c>
    </row>
    <row r="85" spans="4:9">
      <c r="D85" s="51"/>
      <c r="E85" s="51"/>
      <c r="F85" s="51"/>
      <c r="G85" s="51"/>
      <c r="H85" s="51"/>
      <c r="I85" s="51"/>
    </row>
  </sheetData>
  <mergeCells count="10">
    <mergeCell ref="B2:I2"/>
    <mergeCell ref="B12:C12"/>
    <mergeCell ref="B4:I4"/>
    <mergeCell ref="B5:I5"/>
    <mergeCell ref="B6:I6"/>
    <mergeCell ref="B7:I7"/>
    <mergeCell ref="B8:I8"/>
    <mergeCell ref="B10:C11"/>
    <mergeCell ref="D10:H10"/>
    <mergeCell ref="I10:I11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r:id="rId1"/>
  <rowBreaks count="1" manualBreakCount="1">
    <brk id="45" min="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H41"/>
  <sheetViews>
    <sheetView zoomScaleNormal="100" zoomScaleSheetLayoutView="110" workbookViewId="0">
      <selection activeCell="D30" sqref="D30"/>
    </sheetView>
  </sheetViews>
  <sheetFormatPr baseColWidth="10" defaultColWidth="12.5703125" defaultRowHeight="12.75"/>
  <cols>
    <col min="1" max="1" width="1.7109375" style="79" customWidth="1"/>
    <col min="2" max="2" width="53" style="79" customWidth="1"/>
    <col min="3" max="8" width="18.28515625" style="79" customWidth="1"/>
    <col min="9" max="16384" width="12.5703125" style="79"/>
  </cols>
  <sheetData>
    <row r="2" spans="2:8">
      <c r="B2" s="482" t="s">
        <v>538</v>
      </c>
      <c r="C2" s="482"/>
      <c r="D2" s="482"/>
      <c r="E2" s="482"/>
      <c r="F2" s="482"/>
      <c r="G2" s="482"/>
      <c r="H2" s="482"/>
    </row>
    <row r="3" spans="2:8" ht="14.25" customHeight="1" thickBot="1"/>
    <row r="4" spans="2:8" s="130" customFormat="1">
      <c r="B4" s="486" t="s">
        <v>499</v>
      </c>
      <c r="C4" s="487"/>
      <c r="D4" s="487"/>
      <c r="E4" s="487"/>
      <c r="F4" s="487"/>
      <c r="G4" s="487"/>
      <c r="H4" s="488"/>
    </row>
    <row r="5" spans="2:8" s="130" customFormat="1">
      <c r="B5" s="489" t="s">
        <v>347</v>
      </c>
      <c r="C5" s="490"/>
      <c r="D5" s="490"/>
      <c r="E5" s="490"/>
      <c r="F5" s="490"/>
      <c r="G5" s="490"/>
      <c r="H5" s="491"/>
    </row>
    <row r="6" spans="2:8" s="130" customFormat="1">
      <c r="B6" s="489" t="s">
        <v>436</v>
      </c>
      <c r="C6" s="490"/>
      <c r="D6" s="490"/>
      <c r="E6" s="490"/>
      <c r="F6" s="490"/>
      <c r="G6" s="490"/>
      <c r="H6" s="491"/>
    </row>
    <row r="7" spans="2:8" s="130" customFormat="1">
      <c r="B7" s="489" t="s">
        <v>548</v>
      </c>
      <c r="C7" s="490"/>
      <c r="D7" s="490"/>
      <c r="E7" s="490"/>
      <c r="F7" s="490"/>
      <c r="G7" s="490"/>
      <c r="H7" s="491"/>
    </row>
    <row r="8" spans="2:8" s="130" customFormat="1" ht="13.5" thickBot="1">
      <c r="B8" s="492" t="s">
        <v>4</v>
      </c>
      <c r="C8" s="493"/>
      <c r="D8" s="493"/>
      <c r="E8" s="493"/>
      <c r="F8" s="493"/>
      <c r="G8" s="493"/>
      <c r="H8" s="494"/>
    </row>
    <row r="9" spans="2:8" s="130" customFormat="1" ht="6" customHeight="1" thickBot="1">
      <c r="B9" s="319"/>
      <c r="C9" s="319"/>
      <c r="D9" s="319"/>
      <c r="E9" s="319"/>
      <c r="F9" s="319"/>
      <c r="G9" s="319"/>
      <c r="H9" s="319"/>
    </row>
    <row r="10" spans="2:8" s="130" customFormat="1" ht="13.5" thickBot="1">
      <c r="B10" s="483" t="s">
        <v>127</v>
      </c>
      <c r="C10" s="485" t="s">
        <v>437</v>
      </c>
      <c r="D10" s="485"/>
      <c r="E10" s="485"/>
      <c r="F10" s="485"/>
      <c r="G10" s="485"/>
      <c r="H10" s="485" t="s">
        <v>148</v>
      </c>
    </row>
    <row r="11" spans="2:8" s="130" customFormat="1" ht="26.25" thickBot="1">
      <c r="B11" s="484"/>
      <c r="C11" s="320" t="s">
        <v>149</v>
      </c>
      <c r="D11" s="321" t="s">
        <v>150</v>
      </c>
      <c r="E11" s="320" t="s">
        <v>151</v>
      </c>
      <c r="F11" s="320" t="s">
        <v>152</v>
      </c>
      <c r="G11" s="320" t="s">
        <v>153</v>
      </c>
      <c r="H11" s="485"/>
    </row>
    <row r="12" spans="2:8">
      <c r="B12" s="80" t="s">
        <v>539</v>
      </c>
      <c r="C12" s="81">
        <f>C13+C14+C15+C18+C19+C22</f>
        <v>0</v>
      </c>
      <c r="D12" s="81">
        <f t="shared" ref="D12:G12" si="0">D13+D14+D15+D18+D19+D22</f>
        <v>0</v>
      </c>
      <c r="E12" s="81">
        <f t="shared" si="0"/>
        <v>0</v>
      </c>
      <c r="F12" s="81">
        <f t="shared" si="0"/>
        <v>0</v>
      </c>
      <c r="G12" s="81">
        <f t="shared" si="0"/>
        <v>0</v>
      </c>
      <c r="H12" s="81">
        <f>E12-F12</f>
        <v>0</v>
      </c>
    </row>
    <row r="13" spans="2:8">
      <c r="B13" s="82" t="s">
        <v>439</v>
      </c>
      <c r="C13" s="83"/>
      <c r="D13" s="83"/>
      <c r="E13" s="83"/>
      <c r="F13" s="83"/>
      <c r="G13" s="83"/>
      <c r="H13" s="83"/>
    </row>
    <row r="14" spans="2:8">
      <c r="B14" s="82" t="s">
        <v>440</v>
      </c>
      <c r="C14" s="83"/>
      <c r="D14" s="83"/>
      <c r="E14" s="83"/>
      <c r="F14" s="84"/>
      <c r="G14" s="85"/>
      <c r="H14" s="84"/>
    </row>
    <row r="15" spans="2:8">
      <c r="B15" s="82" t="s">
        <v>540</v>
      </c>
      <c r="C15" s="83"/>
      <c r="D15" s="83"/>
      <c r="E15" s="83"/>
      <c r="F15" s="83"/>
      <c r="G15" s="85"/>
      <c r="H15" s="85"/>
    </row>
    <row r="16" spans="2:8">
      <c r="B16" s="86" t="s">
        <v>441</v>
      </c>
      <c r="C16" s="84"/>
      <c r="D16" s="84"/>
      <c r="E16" s="84"/>
      <c r="F16" s="84"/>
      <c r="G16" s="84"/>
      <c r="H16" s="84"/>
    </row>
    <row r="17" spans="2:8">
      <c r="B17" s="86" t="s">
        <v>442</v>
      </c>
      <c r="C17" s="83"/>
      <c r="D17" s="83"/>
      <c r="E17" s="83"/>
      <c r="F17" s="83"/>
      <c r="G17" s="85"/>
      <c r="H17" s="85"/>
    </row>
    <row r="18" spans="2:8">
      <c r="B18" s="82" t="s">
        <v>443</v>
      </c>
      <c r="C18" s="83"/>
      <c r="D18" s="83"/>
      <c r="E18" s="83"/>
      <c r="F18" s="83"/>
      <c r="G18" s="83"/>
      <c r="H18" s="83"/>
    </row>
    <row r="19" spans="2:8" ht="25.5">
      <c r="B19" s="82" t="s">
        <v>541</v>
      </c>
      <c r="C19" s="83"/>
      <c r="D19" s="83"/>
      <c r="E19" s="83"/>
      <c r="F19" s="83"/>
      <c r="G19" s="85"/>
      <c r="H19" s="85"/>
    </row>
    <row r="20" spans="2:8">
      <c r="B20" s="86" t="s">
        <v>444</v>
      </c>
      <c r="C20" s="83"/>
      <c r="D20" s="83"/>
      <c r="E20" s="83"/>
      <c r="F20" s="83"/>
      <c r="G20" s="85"/>
      <c r="H20" s="85"/>
    </row>
    <row r="21" spans="2:8">
      <c r="B21" s="86" t="s">
        <v>445</v>
      </c>
      <c r="C21" s="83"/>
      <c r="D21" s="83"/>
      <c r="E21" s="83"/>
      <c r="F21" s="83"/>
      <c r="G21" s="85"/>
      <c r="H21" s="85"/>
    </row>
    <row r="22" spans="2:8">
      <c r="B22" s="82" t="s">
        <v>446</v>
      </c>
      <c r="C22" s="83"/>
      <c r="D22" s="83"/>
      <c r="E22" s="83"/>
      <c r="F22" s="83"/>
      <c r="G22" s="85"/>
      <c r="H22" s="85"/>
    </row>
    <row r="23" spans="2:8">
      <c r="B23" s="87"/>
      <c r="C23" s="88"/>
      <c r="D23" s="89"/>
      <c r="E23" s="89"/>
      <c r="F23" s="89"/>
      <c r="G23" s="85"/>
      <c r="H23" s="85"/>
    </row>
    <row r="24" spans="2:8">
      <c r="B24" s="80" t="s">
        <v>542</v>
      </c>
      <c r="C24" s="88">
        <f>C25+C26+C30+C31+C34</f>
        <v>0</v>
      </c>
      <c r="D24" s="88">
        <f t="shared" ref="D24:G24" si="1">D25+D26+D30+D31+D34</f>
        <v>0</v>
      </c>
      <c r="E24" s="88">
        <f t="shared" si="1"/>
        <v>0</v>
      </c>
      <c r="F24" s="88">
        <f t="shared" si="1"/>
        <v>0</v>
      </c>
      <c r="G24" s="88">
        <f t="shared" si="1"/>
        <v>0</v>
      </c>
      <c r="H24" s="88">
        <f>E24-F24</f>
        <v>0</v>
      </c>
    </row>
    <row r="25" spans="2:8">
      <c r="B25" s="82" t="s">
        <v>439</v>
      </c>
      <c r="C25" s="83"/>
      <c r="D25" s="83"/>
      <c r="E25" s="83"/>
      <c r="F25" s="83"/>
      <c r="G25" s="83"/>
      <c r="H25" s="83"/>
    </row>
    <row r="26" spans="2:8">
      <c r="B26" s="82" t="s">
        <v>440</v>
      </c>
      <c r="C26" s="83"/>
      <c r="D26" s="83"/>
      <c r="E26" s="83"/>
      <c r="F26" s="84"/>
      <c r="G26" s="85"/>
      <c r="H26" s="84"/>
    </row>
    <row r="27" spans="2:8">
      <c r="B27" s="82" t="s">
        <v>543</v>
      </c>
      <c r="C27" s="83"/>
      <c r="D27" s="83"/>
      <c r="E27" s="83"/>
      <c r="F27" s="83"/>
      <c r="G27" s="85"/>
      <c r="H27" s="85"/>
    </row>
    <row r="28" spans="2:8">
      <c r="B28" s="86" t="s">
        <v>441</v>
      </c>
      <c r="C28" s="83"/>
      <c r="D28" s="84"/>
      <c r="E28" s="83"/>
      <c r="F28" s="83"/>
      <c r="G28" s="85"/>
      <c r="H28" s="85"/>
    </row>
    <row r="29" spans="2:8">
      <c r="B29" s="86" t="s">
        <v>442</v>
      </c>
      <c r="C29" s="83"/>
      <c r="D29" s="83"/>
      <c r="E29" s="83"/>
      <c r="F29" s="83"/>
      <c r="G29" s="85"/>
      <c r="H29" s="85"/>
    </row>
    <row r="30" spans="2:8">
      <c r="B30" s="82" t="s">
        <v>443</v>
      </c>
      <c r="C30" s="83"/>
      <c r="D30" s="83"/>
      <c r="E30" s="83"/>
      <c r="F30" s="83"/>
      <c r="G30" s="83"/>
      <c r="H30" s="83"/>
    </row>
    <row r="31" spans="2:8" ht="25.5">
      <c r="B31" s="82" t="s">
        <v>541</v>
      </c>
      <c r="C31" s="83"/>
      <c r="D31" s="83"/>
      <c r="E31" s="83"/>
      <c r="F31" s="83"/>
      <c r="G31" s="85"/>
      <c r="H31" s="85"/>
    </row>
    <row r="32" spans="2:8">
      <c r="B32" s="90" t="s">
        <v>444</v>
      </c>
      <c r="C32" s="83"/>
      <c r="D32" s="83"/>
      <c r="E32" s="83"/>
      <c r="F32" s="83"/>
      <c r="G32" s="85"/>
      <c r="H32" s="85"/>
    </row>
    <row r="33" spans="2:8">
      <c r="B33" s="90" t="s">
        <v>445</v>
      </c>
      <c r="C33" s="83"/>
      <c r="D33" s="83"/>
      <c r="E33" s="83"/>
      <c r="F33" s="83"/>
      <c r="G33" s="85"/>
      <c r="H33" s="85"/>
    </row>
    <row r="34" spans="2:8">
      <c r="B34" s="82" t="s">
        <v>446</v>
      </c>
      <c r="C34" s="83"/>
      <c r="D34" s="83"/>
      <c r="E34" s="83"/>
      <c r="F34" s="83"/>
      <c r="G34" s="85"/>
      <c r="H34" s="85"/>
    </row>
    <row r="35" spans="2:8" ht="13.5" thickBot="1">
      <c r="B35" s="82"/>
      <c r="C35" s="88"/>
      <c r="D35" s="83"/>
      <c r="E35" s="88"/>
      <c r="F35" s="88"/>
      <c r="G35" s="85"/>
      <c r="H35" s="85"/>
    </row>
    <row r="36" spans="2:8" ht="13.5" thickBot="1">
      <c r="B36" s="91" t="s">
        <v>544</v>
      </c>
      <c r="C36" s="92">
        <f>C12+C24</f>
        <v>0</v>
      </c>
      <c r="D36" s="92">
        <f t="shared" ref="D36:F36" si="2">D12+D24</f>
        <v>0</v>
      </c>
      <c r="E36" s="92">
        <f t="shared" si="2"/>
        <v>0</v>
      </c>
      <c r="F36" s="92">
        <f t="shared" si="2"/>
        <v>0</v>
      </c>
      <c r="G36" s="92">
        <f>G12+G24</f>
        <v>0</v>
      </c>
      <c r="H36" s="92">
        <f>H12+H24</f>
        <v>0</v>
      </c>
    </row>
    <row r="37" spans="2:8">
      <c r="G37" s="259">
        <f>F36-G36</f>
        <v>0</v>
      </c>
    </row>
    <row r="38" spans="2:8" ht="15">
      <c r="B38" s="134" t="s">
        <v>492</v>
      </c>
      <c r="C38" s="199">
        <v>19407224</v>
      </c>
      <c r="D38" s="199">
        <v>1759873.9100000001</v>
      </c>
      <c r="E38" s="199">
        <v>21167097.91</v>
      </c>
      <c r="F38" s="199">
        <v>9620400.7199999988</v>
      </c>
      <c r="G38" s="199">
        <v>9544959.4800000004</v>
      </c>
      <c r="H38" s="199">
        <v>11546697.189999999</v>
      </c>
    </row>
    <row r="39" spans="2:8">
      <c r="B39" s="79" t="s">
        <v>491</v>
      </c>
    </row>
    <row r="41" spans="2:8">
      <c r="C41" s="259">
        <f>C38-C36</f>
        <v>19407224</v>
      </c>
      <c r="D41" s="259">
        <f t="shared" ref="D41:H41" si="3">D38-D36</f>
        <v>1759873.9100000001</v>
      </c>
      <c r="E41" s="259">
        <f t="shared" si="3"/>
        <v>21167097.91</v>
      </c>
      <c r="F41" s="259">
        <f t="shared" si="3"/>
        <v>9620400.7199999988</v>
      </c>
      <c r="G41" s="259">
        <f t="shared" si="3"/>
        <v>9544959.4800000004</v>
      </c>
      <c r="H41" s="259">
        <f t="shared" si="3"/>
        <v>11546697.189999999</v>
      </c>
    </row>
  </sheetData>
  <mergeCells count="9">
    <mergeCell ref="B2:H2"/>
    <mergeCell ref="B10:B11"/>
    <mergeCell ref="C10:G10"/>
    <mergeCell ref="H10:H11"/>
    <mergeCell ref="B4:H4"/>
    <mergeCell ref="B5:H5"/>
    <mergeCell ref="B6:H6"/>
    <mergeCell ref="B7:H7"/>
    <mergeCell ref="B8:H8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12</vt:i4>
      </vt:variant>
    </vt:vector>
  </HeadingPairs>
  <TitlesOfParts>
    <vt:vector size="21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2023-07-31T18:48:32Z</cp:lastPrinted>
  <dcterms:created xsi:type="dcterms:W3CDTF">2017-05-03T19:21:22Z</dcterms:created>
  <dcterms:modified xsi:type="dcterms:W3CDTF">2024-02-01T20:48:52Z</dcterms:modified>
</cp:coreProperties>
</file>